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xr:revisionPtr revIDLastSave="0" documentId="13_ncr:1_{D7FFC193-9C3D-402E-99CF-E92107022EBE}" xr6:coauthVersionLast="45" xr6:coauthVersionMax="45" xr10:uidLastSave="{00000000-0000-0000-0000-000000000000}"/>
  <workbookProtection workbookAlgorithmName="SHA-512" workbookHashValue="ctR4aBXJjSJc6ukc2Sg6CnLoZMuOT+8G9+3QkMTMYqQKISmSq3TkGrKg9Bp5GVVTlmYUtjzqQvJsF2wX+Fe1HQ==" workbookSaltValue="q/Ue379YBNnXtGO5lZapQA==" workbookSpinCount="100000" lockStructure="1"/>
  <bookViews>
    <workbookView xWindow="28680" yWindow="-1950" windowWidth="29040" windowHeight="17640" tabRatio="789" xr2:uid="{00000000-000D-0000-FFFF-FFFF00000000}"/>
    <workbookView xWindow="28680" yWindow="-1950" windowWidth="29040" windowHeight="17640" tabRatio="721" xr2:uid="{55C3FC04-0C26-4A97-BFFC-CF27ADDDEF49}"/>
  </bookViews>
  <sheets>
    <sheet name="Inputs First" sheetId="4" r:id="rId1"/>
    <sheet name="Inputs Second" sheetId="9" r:id="rId2"/>
    <sheet name="Inputs Third" sheetId="10" r:id="rId3"/>
    <sheet name="Inputs Fourth" sheetId="11" r:id="rId4"/>
    <sheet name="Results First" sheetId="5" r:id="rId5"/>
    <sheet name="Results Second" sheetId="7" r:id="rId6"/>
    <sheet name="Results Third" sheetId="12" r:id="rId7"/>
    <sheet name="Results Fourth" sheetId="13" r:id="rId8"/>
    <sheet name="Historic" sheetId="1" r:id="rId9"/>
    <sheet name="Case 1" sheetId="2" r:id="rId10"/>
    <sheet name="Case 2" sheetId="3" r:id="rId11"/>
    <sheet name="Differences" sheetId="6" r:id="rId12"/>
    <sheet name="TSAC" sheetId="8" r:id="rId13"/>
    <sheet name="CONE" sheetId="15" r:id="rId14"/>
  </sheets>
  <definedNames>
    <definedName name="_xlnm._FilterDatabase" localSheetId="0" hidden="1">'Inputs First'!$U$2:$U$1925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5" l="1"/>
  <c r="H20" i="11" l="1"/>
  <c r="G20" i="11"/>
  <c r="F20" i="11"/>
  <c r="H20" i="10"/>
  <c r="G20" i="10"/>
  <c r="F20" i="10"/>
  <c r="H20" i="9"/>
  <c r="G20" i="9"/>
  <c r="F20" i="9"/>
  <c r="G20" i="4"/>
  <c r="F20" i="4"/>
  <c r="H20" i="4"/>
  <c r="R19" i="4"/>
  <c r="R18" i="4"/>
  <c r="Q19" i="4"/>
  <c r="Q18" i="4"/>
  <c r="P20" i="4"/>
  <c r="P19" i="4"/>
  <c r="P18" i="4"/>
  <c r="R20" i="4" l="1"/>
  <c r="Q20" i="4"/>
  <c r="H22" i="11"/>
  <c r="G22" i="11"/>
  <c r="F22" i="11"/>
  <c r="H18" i="11"/>
  <c r="G18" i="11"/>
  <c r="F18" i="11"/>
  <c r="D18" i="11"/>
  <c r="B21" i="11"/>
  <c r="H22" i="10"/>
  <c r="G22" i="10"/>
  <c r="F22" i="10"/>
  <c r="H18" i="10"/>
  <c r="G18" i="10"/>
  <c r="F18" i="10"/>
  <c r="D18" i="10"/>
  <c r="B21" i="10"/>
  <c r="H22" i="9"/>
  <c r="G22" i="9"/>
  <c r="F22" i="9"/>
  <c r="H18" i="9"/>
  <c r="G18" i="9"/>
  <c r="F18" i="9"/>
  <c r="D18" i="9"/>
  <c r="B21" i="9"/>
  <c r="H22" i="4"/>
  <c r="F22" i="4"/>
  <c r="G22" i="4"/>
  <c r="F18" i="4"/>
  <c r="G18" i="4"/>
  <c r="H18" i="4"/>
  <c r="D18" i="4"/>
  <c r="B21" i="4"/>
  <c r="F6" i="4"/>
  <c r="H1" i="6" l="1"/>
  <c r="A15" i="1"/>
  <c r="D23" i="4"/>
  <c r="D23" i="11"/>
  <c r="D23" i="10"/>
  <c r="H24" i="11"/>
  <c r="G24" i="11"/>
  <c r="F24" i="11"/>
  <c r="H24" i="10"/>
  <c r="G24" i="10"/>
  <c r="F24" i="10"/>
  <c r="D23" i="9"/>
  <c r="H24" i="9"/>
  <c r="G24" i="9"/>
  <c r="F24" i="9"/>
  <c r="I24" i="9" s="1"/>
  <c r="H24" i="4"/>
  <c r="G24" i="4"/>
  <c r="F24" i="4"/>
  <c r="I20" i="9" l="1"/>
  <c r="G4" i="7" s="1"/>
  <c r="I20" i="11"/>
  <c r="G4" i="13" s="1"/>
  <c r="I24" i="11"/>
  <c r="I20" i="10"/>
  <c r="G4" i="12" s="1"/>
  <c r="I24" i="10"/>
  <c r="I20" i="4"/>
  <c r="I24" i="4"/>
  <c r="D4" i="13"/>
  <c r="C4" i="13"/>
  <c r="D4" i="12"/>
  <c r="F4" i="12" s="1"/>
  <c r="C4" i="12"/>
  <c r="D4" i="7"/>
  <c r="C4" i="7"/>
  <c r="D4" i="5"/>
  <c r="C4" i="5"/>
  <c r="F6" i="11" l="1"/>
  <c r="F6" i="10"/>
  <c r="F6" i="9"/>
  <c r="F8" i="4" l="1"/>
  <c r="B4" i="11" l="1"/>
  <c r="B2" i="11"/>
  <c r="B4" i="10"/>
  <c r="B2" i="10"/>
  <c r="B4" i="9"/>
  <c r="B2" i="9"/>
  <c r="C13" i="15" l="1"/>
  <c r="E13" i="15" s="1"/>
  <c r="C12" i="15"/>
  <c r="E12" i="15" s="1"/>
  <c r="C11" i="15"/>
  <c r="E11" i="15" s="1"/>
  <c r="C10" i="15"/>
  <c r="E10" i="15" s="1"/>
  <c r="C9" i="15"/>
  <c r="E9" i="15" s="1"/>
  <c r="C8" i="15"/>
  <c r="E8" i="15" s="1"/>
  <c r="C7" i="15"/>
  <c r="E7" i="15" s="1"/>
  <c r="C6" i="15"/>
  <c r="C5" i="15"/>
  <c r="E5" i="15" s="1"/>
  <c r="C4" i="15"/>
  <c r="E4" i="15" l="1"/>
  <c r="C18" i="15"/>
  <c r="C16" i="15"/>
  <c r="C17" i="15"/>
  <c r="E6" i="15"/>
  <c r="E18" i="15" l="1"/>
  <c r="E17" i="15"/>
  <c r="E16" i="15"/>
  <c r="A1" i="13"/>
  <c r="A1" i="12"/>
  <c r="A1" i="7"/>
  <c r="A1" i="5"/>
  <c r="J1" i="6"/>
  <c r="I1" i="6"/>
  <c r="G1" i="6"/>
  <c r="F4" i="13" l="1"/>
  <c r="E4" i="13"/>
  <c r="E4" i="12"/>
  <c r="F4" i="7"/>
  <c r="E4" i="7"/>
  <c r="O10" i="11"/>
  <c r="F10" i="11" s="1"/>
  <c r="F8" i="11"/>
  <c r="O10" i="10"/>
  <c r="F10" i="10" s="1"/>
  <c r="F8" i="10"/>
  <c r="I4" i="12" l="1"/>
  <c r="H4" i="13"/>
  <c r="I4" i="13"/>
  <c r="H4" i="12"/>
  <c r="F4" i="5" l="1"/>
  <c r="E4" i="5"/>
  <c r="N6" i="6" l="1"/>
  <c r="L6" i="6"/>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4" i="1"/>
  <c r="A13" i="1"/>
  <c r="A12" i="1"/>
  <c r="A11" i="1"/>
  <c r="A10" i="1"/>
  <c r="A9" i="1"/>
  <c r="A8" i="1"/>
  <c r="A7" i="1"/>
  <c r="A6" i="1"/>
  <c r="L7" i="6" s="1"/>
  <c r="E7" i="6"/>
  <c r="A7" i="3"/>
  <c r="A8" i="3"/>
  <c r="E10" i="6" s="1"/>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6" i="3"/>
  <c r="E11" i="6" s="1"/>
  <c r="E73" i="6" l="1"/>
  <c r="E12" i="6"/>
  <c r="E31" i="6"/>
  <c r="M6" i="6"/>
  <c r="E79" i="6"/>
  <c r="E48" i="6"/>
  <c r="E15" i="6"/>
  <c r="L12" i="6"/>
  <c r="E16" i="6"/>
  <c r="E77" i="6"/>
  <c r="E46" i="6"/>
  <c r="E14" i="6"/>
  <c r="E8" i="6"/>
  <c r="N97" i="6"/>
  <c r="L50" i="6"/>
  <c r="E75" i="6"/>
  <c r="E53" i="6"/>
  <c r="E33" i="6"/>
  <c r="M12" i="6"/>
  <c r="L23" i="6"/>
  <c r="N37" i="6"/>
  <c r="N52" i="6"/>
  <c r="L66" i="6"/>
  <c r="L87" i="6"/>
  <c r="E34" i="6"/>
  <c r="N21" i="6"/>
  <c r="N12" i="6"/>
  <c r="M23" i="6"/>
  <c r="L39" i="6"/>
  <c r="M53" i="6"/>
  <c r="L68" i="6"/>
  <c r="M89" i="6"/>
  <c r="M85" i="6"/>
  <c r="E94" i="6"/>
  <c r="E92" i="6"/>
  <c r="E72" i="6"/>
  <c r="E50" i="6"/>
  <c r="E29" i="6"/>
  <c r="M7" i="6"/>
  <c r="L14" i="6"/>
  <c r="M25" i="6"/>
  <c r="M39" i="6"/>
  <c r="N53" i="6"/>
  <c r="N68" i="6"/>
  <c r="N89" i="6"/>
  <c r="L11" i="6"/>
  <c r="L52" i="6"/>
  <c r="E27" i="6"/>
  <c r="N7" i="6"/>
  <c r="N14" i="6"/>
  <c r="L27" i="6"/>
  <c r="M41" i="6"/>
  <c r="L55" i="6"/>
  <c r="N70" i="6"/>
  <c r="L92" i="6"/>
  <c r="M37" i="6"/>
  <c r="L8" i="6"/>
  <c r="M15" i="6"/>
  <c r="N29" i="6"/>
  <c r="L43" i="6"/>
  <c r="M55" i="6"/>
  <c r="L72" i="6"/>
  <c r="M92" i="6"/>
  <c r="E52" i="6"/>
  <c r="E91" i="6"/>
  <c r="E66" i="6"/>
  <c r="E45" i="6"/>
  <c r="E23" i="6"/>
  <c r="M8" i="6"/>
  <c r="L16" i="6"/>
  <c r="M31" i="6"/>
  <c r="N45" i="6"/>
  <c r="M57" i="6"/>
  <c r="M73" i="6"/>
  <c r="N94" i="6"/>
  <c r="E97" i="6"/>
  <c r="E57" i="6"/>
  <c r="N82" i="6"/>
  <c r="E96" i="6"/>
  <c r="M64" i="6"/>
  <c r="E95" i="6"/>
  <c r="E70" i="6"/>
  <c r="E89" i="6"/>
  <c r="E68" i="6"/>
  <c r="E25" i="6"/>
  <c r="E87" i="6"/>
  <c r="E6" i="6"/>
  <c r="E85" i="6"/>
  <c r="E64" i="6"/>
  <c r="E43" i="6"/>
  <c r="E21" i="6"/>
  <c r="N8" i="6"/>
  <c r="M16" i="6"/>
  <c r="M33" i="6"/>
  <c r="L46" i="6"/>
  <c r="L59" i="6"/>
  <c r="N73" i="6"/>
  <c r="L95" i="6"/>
  <c r="E35" i="6"/>
  <c r="M21" i="6"/>
  <c r="E83" i="6"/>
  <c r="E62" i="6"/>
  <c r="E41" i="6"/>
  <c r="E19" i="6"/>
  <c r="L10" i="6"/>
  <c r="L18" i="6"/>
  <c r="N33" i="6"/>
  <c r="N46" i="6"/>
  <c r="N61" i="6"/>
  <c r="M77" i="6"/>
  <c r="L96" i="6"/>
  <c r="L64" i="6"/>
  <c r="E55" i="6"/>
  <c r="E82" i="6"/>
  <c r="E61" i="6"/>
  <c r="E39" i="6"/>
  <c r="E18" i="6"/>
  <c r="M10" i="6"/>
  <c r="L19" i="6"/>
  <c r="L34" i="6"/>
  <c r="L48" i="6"/>
  <c r="L62" i="6"/>
  <c r="L79" i="6"/>
  <c r="M97" i="6"/>
  <c r="M35" i="6"/>
  <c r="E80" i="6"/>
  <c r="E59" i="6"/>
  <c r="E37" i="6"/>
  <c r="N10" i="6"/>
  <c r="M19" i="6"/>
  <c r="L35" i="6"/>
  <c r="M48" i="6"/>
  <c r="N62" i="6"/>
  <c r="L80" i="6"/>
  <c r="L97" i="6"/>
  <c r="N95" i="6"/>
  <c r="M94" i="6"/>
  <c r="N91" i="6"/>
  <c r="L89" i="6"/>
  <c r="N87" i="6"/>
  <c r="L85" i="6"/>
  <c r="N83" i="6"/>
  <c r="M82" i="6"/>
  <c r="N79" i="6"/>
  <c r="L77" i="6"/>
  <c r="N75" i="6"/>
  <c r="L73" i="6"/>
  <c r="M70" i="6"/>
  <c r="M66" i="6"/>
  <c r="M62" i="6"/>
  <c r="L61" i="6"/>
  <c r="N59" i="6"/>
  <c r="L57" i="6"/>
  <c r="N55" i="6"/>
  <c r="L53" i="6"/>
  <c r="M50" i="6"/>
  <c r="M46" i="6"/>
  <c r="L45" i="6"/>
  <c r="N43" i="6"/>
  <c r="L41" i="6"/>
  <c r="N39" i="6"/>
  <c r="L37" i="6"/>
  <c r="N35" i="6"/>
  <c r="M34" i="6"/>
  <c r="L33" i="6"/>
  <c r="N31" i="6"/>
  <c r="L29" i="6"/>
  <c r="N27" i="6"/>
  <c r="L25" i="6"/>
  <c r="N23" i="6"/>
  <c r="L21" i="6"/>
  <c r="N19" i="6"/>
  <c r="M18" i="6"/>
  <c r="N15" i="6"/>
  <c r="M14" i="6"/>
  <c r="N11" i="6"/>
  <c r="N96" i="6"/>
  <c r="M95" i="6"/>
  <c r="L94" i="6"/>
  <c r="N92" i="6"/>
  <c r="M91" i="6"/>
  <c r="M87" i="6"/>
  <c r="M83" i="6"/>
  <c r="L82" i="6"/>
  <c r="N80" i="6"/>
  <c r="M79" i="6"/>
  <c r="M75" i="6"/>
  <c r="N72" i="6"/>
  <c r="M11" i="6"/>
  <c r="L15" i="6"/>
  <c r="N16" i="6"/>
  <c r="N18" i="6"/>
  <c r="N25" i="6"/>
  <c r="M27" i="6"/>
  <c r="M29" i="6"/>
  <c r="L31" i="6"/>
  <c r="N34" i="6"/>
  <c r="N41" i="6"/>
  <c r="M43" i="6"/>
  <c r="M45" i="6"/>
  <c r="N48" i="6"/>
  <c r="N50" i="6"/>
  <c r="M52" i="6"/>
  <c r="N57" i="6"/>
  <c r="M59" i="6"/>
  <c r="M61" i="6"/>
  <c r="N64" i="6"/>
  <c r="N66" i="6"/>
  <c r="M68" i="6"/>
  <c r="L70" i="6"/>
  <c r="M72" i="6"/>
  <c r="L75" i="6"/>
  <c r="N77" i="6"/>
  <c r="M80" i="6"/>
  <c r="L83" i="6"/>
  <c r="N85" i="6"/>
  <c r="L91" i="6"/>
  <c r="M96" i="6"/>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93" i="2"/>
  <c r="A93" i="3"/>
  <c r="A92" i="2"/>
  <c r="E90" i="3"/>
  <c r="E90" i="6" s="1"/>
  <c r="E88" i="3"/>
  <c r="E88" i="6" s="1"/>
  <c r="E86" i="3"/>
  <c r="E86" i="6" s="1"/>
  <c r="E84" i="3"/>
  <c r="E78" i="3"/>
  <c r="E78" i="6" s="1"/>
  <c r="E76" i="3"/>
  <c r="E76" i="6" s="1"/>
  <c r="E74" i="3"/>
  <c r="E74" i="6" s="1"/>
  <c r="E71" i="3"/>
  <c r="E71" i="6" s="1"/>
  <c r="E69" i="3"/>
  <c r="E69" i="6" s="1"/>
  <c r="E67" i="3"/>
  <c r="E67" i="6" s="1"/>
  <c r="E65" i="3"/>
  <c r="E65" i="6" s="1"/>
  <c r="E63" i="3"/>
  <c r="E63" i="6" s="1"/>
  <c r="E60" i="3"/>
  <c r="E60" i="6" s="1"/>
  <c r="E58" i="3"/>
  <c r="E58" i="6" s="1"/>
  <c r="E56" i="3"/>
  <c r="E56" i="6" s="1"/>
  <c r="E54" i="3"/>
  <c r="E54" i="6" s="1"/>
  <c r="E51" i="3"/>
  <c r="E51" i="6" s="1"/>
  <c r="E49" i="3"/>
  <c r="E49" i="6" s="1"/>
  <c r="E47" i="3"/>
  <c r="E47" i="6" s="1"/>
  <c r="E44" i="3"/>
  <c r="E44" i="6" s="1"/>
  <c r="E42" i="3"/>
  <c r="E42" i="6" s="1"/>
  <c r="E40" i="3"/>
  <c r="E40" i="6" s="1"/>
  <c r="E38" i="3"/>
  <c r="E38" i="6" s="1"/>
  <c r="E36" i="3"/>
  <c r="E36" i="6" s="1"/>
  <c r="E32" i="3"/>
  <c r="E32" i="6" s="1"/>
  <c r="E30" i="3"/>
  <c r="E30" i="6" s="1"/>
  <c r="E28" i="3"/>
  <c r="E28" i="6" s="1"/>
  <c r="E26" i="3"/>
  <c r="E26" i="6" s="1"/>
  <c r="E24" i="3"/>
  <c r="E24" i="6" s="1"/>
  <c r="E22" i="3"/>
  <c r="E22" i="6" s="1"/>
  <c r="E20" i="3"/>
  <c r="E20" i="6" s="1"/>
  <c r="E17" i="3"/>
  <c r="E17" i="6" s="1"/>
  <c r="E13" i="3"/>
  <c r="E13" i="6" s="1"/>
  <c r="E9" i="3"/>
  <c r="E9" i="6" s="1"/>
  <c r="E90" i="2"/>
  <c r="E88" i="2"/>
  <c r="E86" i="2"/>
  <c r="E84" i="2"/>
  <c r="E78" i="2"/>
  <c r="E76" i="2"/>
  <c r="E74" i="2"/>
  <c r="E71" i="2"/>
  <c r="E69" i="2"/>
  <c r="E67" i="2"/>
  <c r="E65" i="2"/>
  <c r="E63" i="2"/>
  <c r="E60" i="2"/>
  <c r="E58" i="2"/>
  <c r="E56" i="2"/>
  <c r="E54" i="2"/>
  <c r="E51" i="2"/>
  <c r="E49" i="2"/>
  <c r="E47" i="2"/>
  <c r="E44" i="2"/>
  <c r="E42" i="2"/>
  <c r="E40" i="2"/>
  <c r="E38" i="2"/>
  <c r="E36" i="2"/>
  <c r="E32" i="2"/>
  <c r="E30" i="2"/>
  <c r="E28" i="2"/>
  <c r="E26" i="2"/>
  <c r="E24" i="2"/>
  <c r="E22" i="2"/>
  <c r="E20" i="2"/>
  <c r="E17" i="2"/>
  <c r="E13" i="2"/>
  <c r="E9" i="2"/>
  <c r="G90" i="1"/>
  <c r="N90" i="6" s="1"/>
  <c r="F90" i="1"/>
  <c r="M90" i="6" s="1"/>
  <c r="E90" i="1"/>
  <c r="L90" i="6" s="1"/>
  <c r="G88" i="1"/>
  <c r="N88" i="6" s="1"/>
  <c r="F88" i="1"/>
  <c r="M88" i="6" s="1"/>
  <c r="E88" i="1"/>
  <c r="L88" i="6" s="1"/>
  <c r="G86" i="1"/>
  <c r="N86" i="6" s="1"/>
  <c r="F86" i="1"/>
  <c r="M86" i="6" s="1"/>
  <c r="E86" i="1"/>
  <c r="E93" i="1" s="1"/>
  <c r="L93" i="6" s="1"/>
  <c r="G84" i="1"/>
  <c r="N84" i="6" s="1"/>
  <c r="F84" i="1"/>
  <c r="M84" i="6" s="1"/>
  <c r="E84" i="1"/>
  <c r="L84" i="6" s="1"/>
  <c r="G78" i="1"/>
  <c r="N78" i="6" s="1"/>
  <c r="F78" i="1"/>
  <c r="M78" i="6" s="1"/>
  <c r="E78" i="1"/>
  <c r="L78" i="6" s="1"/>
  <c r="G76" i="1"/>
  <c r="N76" i="6" s="1"/>
  <c r="F76" i="1"/>
  <c r="M76" i="6" s="1"/>
  <c r="E76" i="1"/>
  <c r="L76" i="6" s="1"/>
  <c r="G74" i="1"/>
  <c r="N74" i="6" s="1"/>
  <c r="F74" i="1"/>
  <c r="M74" i="6" s="1"/>
  <c r="E74" i="1"/>
  <c r="L74" i="6" s="1"/>
  <c r="G71" i="1"/>
  <c r="N71" i="6" s="1"/>
  <c r="F71" i="1"/>
  <c r="M71" i="6" s="1"/>
  <c r="E71" i="1"/>
  <c r="L71" i="6" s="1"/>
  <c r="G69" i="1"/>
  <c r="N69" i="6" s="1"/>
  <c r="F69" i="1"/>
  <c r="M69" i="6" s="1"/>
  <c r="E69" i="1"/>
  <c r="L69" i="6" s="1"/>
  <c r="G67" i="1"/>
  <c r="N67" i="6" s="1"/>
  <c r="F67" i="1"/>
  <c r="M67" i="6" s="1"/>
  <c r="E67" i="1"/>
  <c r="L67" i="6" s="1"/>
  <c r="G65" i="1"/>
  <c r="N65" i="6" s="1"/>
  <c r="F65" i="1"/>
  <c r="M65" i="6" s="1"/>
  <c r="E65" i="1"/>
  <c r="L65" i="6" s="1"/>
  <c r="G63" i="1"/>
  <c r="N63" i="6" s="1"/>
  <c r="F63" i="1"/>
  <c r="M63" i="6" s="1"/>
  <c r="E63" i="1"/>
  <c r="L63" i="6" s="1"/>
  <c r="G60" i="1"/>
  <c r="N60" i="6" s="1"/>
  <c r="F60" i="1"/>
  <c r="M60" i="6" s="1"/>
  <c r="E60" i="1"/>
  <c r="L60" i="6" s="1"/>
  <c r="G58" i="1"/>
  <c r="N58" i="6" s="1"/>
  <c r="F58" i="1"/>
  <c r="M58" i="6" s="1"/>
  <c r="E58" i="1"/>
  <c r="L58" i="6" s="1"/>
  <c r="G56" i="1"/>
  <c r="N56" i="6" s="1"/>
  <c r="F56" i="1"/>
  <c r="M56" i="6" s="1"/>
  <c r="E56" i="1"/>
  <c r="L56" i="6" s="1"/>
  <c r="G54" i="1"/>
  <c r="N54" i="6" s="1"/>
  <c r="F54" i="1"/>
  <c r="M54" i="6" s="1"/>
  <c r="E54" i="1"/>
  <c r="L54" i="6" s="1"/>
  <c r="G51" i="1"/>
  <c r="N51" i="6" s="1"/>
  <c r="F51" i="1"/>
  <c r="M51" i="6" s="1"/>
  <c r="E51" i="1"/>
  <c r="L51" i="6" s="1"/>
  <c r="G49" i="1"/>
  <c r="N49" i="6" s="1"/>
  <c r="F49" i="1"/>
  <c r="M49" i="6" s="1"/>
  <c r="E49" i="1"/>
  <c r="L49" i="6" s="1"/>
  <c r="G47" i="1"/>
  <c r="N47" i="6" s="1"/>
  <c r="F47" i="1"/>
  <c r="M47" i="6" s="1"/>
  <c r="E47" i="1"/>
  <c r="L47" i="6" s="1"/>
  <c r="G44" i="1"/>
  <c r="N44" i="6" s="1"/>
  <c r="F44" i="1"/>
  <c r="M44" i="6" s="1"/>
  <c r="E44" i="1"/>
  <c r="L44" i="6" s="1"/>
  <c r="G42" i="1"/>
  <c r="N42" i="6" s="1"/>
  <c r="F42" i="1"/>
  <c r="M42" i="6" s="1"/>
  <c r="E42" i="1"/>
  <c r="L42" i="6" s="1"/>
  <c r="G40" i="1"/>
  <c r="N40" i="6" s="1"/>
  <c r="F40" i="1"/>
  <c r="M40" i="6" s="1"/>
  <c r="E40" i="1"/>
  <c r="L40" i="6" s="1"/>
  <c r="G38" i="1"/>
  <c r="N38" i="6" s="1"/>
  <c r="F38" i="1"/>
  <c r="M38" i="6" s="1"/>
  <c r="E38" i="1"/>
  <c r="L38" i="6" s="1"/>
  <c r="G36" i="1"/>
  <c r="N36" i="6" s="1"/>
  <c r="F36" i="1"/>
  <c r="M36" i="6" s="1"/>
  <c r="E36" i="1"/>
  <c r="L36" i="6" s="1"/>
  <c r="G32" i="1"/>
  <c r="N32" i="6" s="1"/>
  <c r="F32" i="1"/>
  <c r="M32" i="6" s="1"/>
  <c r="E32" i="1"/>
  <c r="L32" i="6" s="1"/>
  <c r="G30" i="1"/>
  <c r="N30" i="6" s="1"/>
  <c r="F30" i="1"/>
  <c r="M30" i="6" s="1"/>
  <c r="E30" i="1"/>
  <c r="L30" i="6" s="1"/>
  <c r="G28" i="1"/>
  <c r="N28" i="6" s="1"/>
  <c r="F28" i="1"/>
  <c r="M28" i="6" s="1"/>
  <c r="E28" i="1"/>
  <c r="L28" i="6" s="1"/>
  <c r="G26" i="1"/>
  <c r="N26" i="6" s="1"/>
  <c r="F26" i="1"/>
  <c r="M26" i="6" s="1"/>
  <c r="E26" i="1"/>
  <c r="L26" i="6" s="1"/>
  <c r="G24" i="1"/>
  <c r="N24" i="6" s="1"/>
  <c r="F24" i="1"/>
  <c r="M24" i="6" s="1"/>
  <c r="E24" i="1"/>
  <c r="L24" i="6" s="1"/>
  <c r="G22" i="1"/>
  <c r="N22" i="6" s="1"/>
  <c r="F22" i="1"/>
  <c r="M22" i="6" s="1"/>
  <c r="E22" i="1"/>
  <c r="L22" i="6" s="1"/>
  <c r="G20" i="1"/>
  <c r="N20" i="6" s="1"/>
  <c r="F20" i="1"/>
  <c r="M20" i="6" s="1"/>
  <c r="E20" i="1"/>
  <c r="L20" i="6" s="1"/>
  <c r="G17" i="1"/>
  <c r="N17" i="6" s="1"/>
  <c r="F17" i="1"/>
  <c r="M17" i="6" s="1"/>
  <c r="E17" i="1"/>
  <c r="L17" i="6" s="1"/>
  <c r="G13" i="1"/>
  <c r="N13" i="6" s="1"/>
  <c r="F13" i="1"/>
  <c r="M13" i="6" s="1"/>
  <c r="E13" i="1"/>
  <c r="L13" i="6" s="1"/>
  <c r="G9" i="1"/>
  <c r="N9" i="6" s="1"/>
  <c r="F9" i="1"/>
  <c r="M9" i="6" s="1"/>
  <c r="E9" i="1"/>
  <c r="L9" i="6" s="1"/>
  <c r="D17" i="6" l="1"/>
  <c r="D44" i="6"/>
  <c r="D71" i="6"/>
  <c r="F71" i="6" s="1"/>
  <c r="D22" i="6"/>
  <c r="F22" i="6" s="1"/>
  <c r="J22" i="6" s="1"/>
  <c r="D49" i="6"/>
  <c r="D76" i="6"/>
  <c r="F76" i="6" s="1"/>
  <c r="I76" i="6" s="1"/>
  <c r="D84" i="6"/>
  <c r="D47" i="6"/>
  <c r="D51" i="6"/>
  <c r="F51" i="6" s="1"/>
  <c r="I51" i="6" s="1"/>
  <c r="D28" i="6"/>
  <c r="D86" i="6"/>
  <c r="F86" i="6" s="1"/>
  <c r="I86" i="6" s="1"/>
  <c r="D20" i="6"/>
  <c r="F20" i="6" s="1"/>
  <c r="I20" i="6" s="1"/>
  <c r="D56" i="6"/>
  <c r="F56" i="6" s="1"/>
  <c r="D30" i="6"/>
  <c r="F30" i="6" s="1"/>
  <c r="I30" i="6" s="1"/>
  <c r="D90" i="6"/>
  <c r="F90" i="6" s="1"/>
  <c r="I90" i="6" s="1"/>
  <c r="D24" i="6"/>
  <c r="D58" i="6"/>
  <c r="F58" i="6" s="1"/>
  <c r="D88" i="6"/>
  <c r="F88" i="6" s="1"/>
  <c r="I88" i="6" s="1"/>
  <c r="D32" i="6"/>
  <c r="F32" i="6" s="1"/>
  <c r="H32" i="6" s="1"/>
  <c r="D60" i="6"/>
  <c r="F60" i="6" s="1"/>
  <c r="H60" i="6" s="1"/>
  <c r="D36" i="6"/>
  <c r="F36" i="6" s="1"/>
  <c r="D63" i="6"/>
  <c r="D74" i="6"/>
  <c r="F74" i="6" s="1"/>
  <c r="I74" i="6" s="1"/>
  <c r="D38" i="6"/>
  <c r="F38" i="6" s="1"/>
  <c r="D65" i="6"/>
  <c r="F65" i="6" s="1"/>
  <c r="D6" i="6"/>
  <c r="F6" i="6" s="1"/>
  <c r="H6" i="6" s="1"/>
  <c r="D91" i="6"/>
  <c r="F91" i="6" s="1"/>
  <c r="J91" i="6" s="1"/>
  <c r="D70" i="6"/>
  <c r="F70" i="6" s="1"/>
  <c r="I70" i="6" s="1"/>
  <c r="D43" i="6"/>
  <c r="F43" i="6" s="1"/>
  <c r="D21" i="6"/>
  <c r="F21" i="6" s="1"/>
  <c r="G21" i="6" s="1"/>
  <c r="D80" i="6"/>
  <c r="F80" i="6" s="1"/>
  <c r="I80" i="6" s="1"/>
  <c r="D57" i="6"/>
  <c r="F57" i="6" s="1"/>
  <c r="I57" i="6" s="1"/>
  <c r="D77" i="6"/>
  <c r="F77" i="6" s="1"/>
  <c r="J77" i="6" s="1"/>
  <c r="D53" i="6"/>
  <c r="F53" i="6" s="1"/>
  <c r="I53" i="6" s="1"/>
  <c r="D52" i="6"/>
  <c r="F52" i="6" s="1"/>
  <c r="D72" i="6"/>
  <c r="F72" i="6" s="1"/>
  <c r="D89" i="6"/>
  <c r="F89" i="6" s="1"/>
  <c r="J89" i="6" s="1"/>
  <c r="D68" i="6"/>
  <c r="F68" i="6" s="1"/>
  <c r="D41" i="6"/>
  <c r="F41" i="6" s="1"/>
  <c r="G41" i="6" s="1"/>
  <c r="D19" i="6"/>
  <c r="F19" i="6" s="1"/>
  <c r="I19" i="6" s="1"/>
  <c r="D66" i="6"/>
  <c r="F66" i="6" s="1"/>
  <c r="D39" i="6"/>
  <c r="F39" i="6" s="1"/>
  <c r="H39" i="6" s="1"/>
  <c r="D34" i="6"/>
  <c r="F34" i="6" s="1"/>
  <c r="J34" i="6" s="1"/>
  <c r="D12" i="6"/>
  <c r="F12" i="6" s="1"/>
  <c r="G12" i="6" s="1"/>
  <c r="D97" i="6"/>
  <c r="F97" i="6" s="1"/>
  <c r="J97" i="6" s="1"/>
  <c r="D96" i="6"/>
  <c r="F96" i="6" s="1"/>
  <c r="J96" i="6" s="1"/>
  <c r="D27" i="6"/>
  <c r="F27" i="6" s="1"/>
  <c r="J27" i="6" s="1"/>
  <c r="D94" i="6"/>
  <c r="F94" i="6" s="1"/>
  <c r="D23" i="6"/>
  <c r="F23" i="6" s="1"/>
  <c r="J23" i="6" s="1"/>
  <c r="D87" i="6"/>
  <c r="F87" i="6" s="1"/>
  <c r="J87" i="6" s="1"/>
  <c r="D18" i="6"/>
  <c r="F18" i="6" s="1"/>
  <c r="I18" i="6" s="1"/>
  <c r="D61" i="6"/>
  <c r="F61" i="6" s="1"/>
  <c r="H61" i="6" s="1"/>
  <c r="D45" i="6"/>
  <c r="F45" i="6" s="1"/>
  <c r="D85" i="6"/>
  <c r="F85" i="6" s="1"/>
  <c r="I85" i="6" s="1"/>
  <c r="D64" i="6"/>
  <c r="F64" i="6" s="1"/>
  <c r="D37" i="6"/>
  <c r="F37" i="6" s="1"/>
  <c r="I37" i="6" s="1"/>
  <c r="D16" i="6"/>
  <c r="F16" i="6" s="1"/>
  <c r="G16" i="6" s="1"/>
  <c r="D48" i="6"/>
  <c r="F48" i="6" s="1"/>
  <c r="G48" i="6" s="1"/>
  <c r="D83" i="6"/>
  <c r="F83" i="6" s="1"/>
  <c r="J83" i="6" s="1"/>
  <c r="D62" i="6"/>
  <c r="F62" i="6" s="1"/>
  <c r="I62" i="6" s="1"/>
  <c r="D15" i="6"/>
  <c r="F15" i="6" s="1"/>
  <c r="I15" i="6" s="1"/>
  <c r="D82" i="6"/>
  <c r="F82" i="6" s="1"/>
  <c r="H82" i="6" s="1"/>
  <c r="D14" i="6"/>
  <c r="F14" i="6" s="1"/>
  <c r="I14" i="6" s="1"/>
  <c r="D33" i="6"/>
  <c r="F33" i="6" s="1"/>
  <c r="I33" i="6" s="1"/>
  <c r="D79" i="6"/>
  <c r="F79" i="6" s="1"/>
  <c r="H79" i="6" s="1"/>
  <c r="D31" i="6"/>
  <c r="F31" i="6" s="1"/>
  <c r="J31" i="6" s="1"/>
  <c r="D29" i="6"/>
  <c r="F29" i="6" s="1"/>
  <c r="J29" i="6" s="1"/>
  <c r="D25" i="6"/>
  <c r="F25" i="6" s="1"/>
  <c r="J25" i="6" s="1"/>
  <c r="D50" i="6"/>
  <c r="F50" i="6" s="1"/>
  <c r="G50" i="6" s="1"/>
  <c r="D35" i="6"/>
  <c r="F35" i="6" s="1"/>
  <c r="J35" i="6" s="1"/>
  <c r="D11" i="6"/>
  <c r="F11" i="6" s="1"/>
  <c r="H11" i="6" s="1"/>
  <c r="D95" i="6"/>
  <c r="F95" i="6" s="1"/>
  <c r="H95" i="6" s="1"/>
  <c r="D7" i="6"/>
  <c r="F7" i="6" s="1"/>
  <c r="G7" i="6" s="1"/>
  <c r="D46" i="6"/>
  <c r="F46" i="6" s="1"/>
  <c r="J46" i="6" s="1"/>
  <c r="D55" i="6"/>
  <c r="F55" i="6" s="1"/>
  <c r="G55" i="6" s="1"/>
  <c r="D8" i="6"/>
  <c r="F8" i="6" s="1"/>
  <c r="H8" i="6" s="1"/>
  <c r="D92" i="6"/>
  <c r="F92" i="6" s="1"/>
  <c r="H92" i="6" s="1"/>
  <c r="D59" i="6"/>
  <c r="F59" i="6" s="1"/>
  <c r="I59" i="6" s="1"/>
  <c r="D75" i="6"/>
  <c r="F75" i="6" s="1"/>
  <c r="J75" i="6" s="1"/>
  <c r="D10" i="6"/>
  <c r="F10" i="6" s="1"/>
  <c r="G10" i="6" s="1"/>
  <c r="D73" i="6"/>
  <c r="F73" i="6" s="1"/>
  <c r="J73" i="6" s="1"/>
  <c r="D78" i="6"/>
  <c r="F78" i="6" s="1"/>
  <c r="D54" i="6"/>
  <c r="F54" i="6" s="1"/>
  <c r="D9" i="6"/>
  <c r="F9" i="6" s="1"/>
  <c r="G9" i="6" s="1"/>
  <c r="D40" i="6"/>
  <c r="F40" i="6" s="1"/>
  <c r="D67" i="6"/>
  <c r="F67" i="6" s="1"/>
  <c r="I67" i="6" s="1"/>
  <c r="D26" i="6"/>
  <c r="F26" i="6" s="1"/>
  <c r="D13" i="6"/>
  <c r="F13" i="6" s="1"/>
  <c r="D42" i="6"/>
  <c r="D69" i="6"/>
  <c r="F69" i="6" s="1"/>
  <c r="J69" i="6" s="1"/>
  <c r="F28" i="6"/>
  <c r="I28" i="6" s="1"/>
  <c r="I61" i="6"/>
  <c r="I39" i="6"/>
  <c r="I92" i="6"/>
  <c r="J92" i="6"/>
  <c r="G92" i="6"/>
  <c r="I58" i="6"/>
  <c r="G58" i="6"/>
  <c r="J58" i="6"/>
  <c r="H58" i="6"/>
  <c r="H76" i="6"/>
  <c r="G76" i="6"/>
  <c r="J88" i="6"/>
  <c r="H88" i="6"/>
  <c r="J45" i="6"/>
  <c r="G45" i="6"/>
  <c r="I45" i="6"/>
  <c r="H45" i="6"/>
  <c r="I66" i="6"/>
  <c r="H66" i="6"/>
  <c r="J66" i="6"/>
  <c r="G66" i="6"/>
  <c r="J79" i="6"/>
  <c r="I79" i="6"/>
  <c r="G79" i="6"/>
  <c r="J51" i="6"/>
  <c r="J53" i="6"/>
  <c r="J43" i="6"/>
  <c r="I43" i="6"/>
  <c r="H43" i="6"/>
  <c r="G43" i="6"/>
  <c r="J80" i="6"/>
  <c r="F49" i="6"/>
  <c r="J21" i="6"/>
  <c r="I21" i="6"/>
  <c r="H21" i="6"/>
  <c r="G85" i="6"/>
  <c r="H85" i="6"/>
  <c r="J59" i="6"/>
  <c r="H59" i="6"/>
  <c r="F81" i="1"/>
  <c r="M81" i="6" s="1"/>
  <c r="L86" i="6"/>
  <c r="E93" i="3"/>
  <c r="E93" i="6" s="1"/>
  <c r="E84" i="6"/>
  <c r="F63" i="6"/>
  <c r="F24" i="6"/>
  <c r="F17" i="6"/>
  <c r="H17" i="6" s="1"/>
  <c r="F42" i="6"/>
  <c r="F44" i="6"/>
  <c r="F47" i="6"/>
  <c r="E81" i="3"/>
  <c r="E81" i="6" s="1"/>
  <c r="E93" i="2"/>
  <c r="D93" i="6" s="1"/>
  <c r="E81" i="2"/>
  <c r="D81" i="6" s="1"/>
  <c r="F93" i="1"/>
  <c r="M93" i="6" s="1"/>
  <c r="G93" i="1"/>
  <c r="N93" i="6" s="1"/>
  <c r="G81" i="1"/>
  <c r="N81" i="6" s="1"/>
  <c r="E81" i="1"/>
  <c r="L81" i="6" s="1"/>
  <c r="H70" i="6" l="1"/>
  <c r="G22" i="6"/>
  <c r="I60" i="6"/>
  <c r="G59" i="6"/>
  <c r="K59" i="6" s="1"/>
  <c r="J85" i="6"/>
  <c r="G88" i="6"/>
  <c r="J76" i="6"/>
  <c r="G39" i="6"/>
  <c r="K39" i="6" s="1"/>
  <c r="J19" i="6"/>
  <c r="F84" i="6"/>
  <c r="H57" i="6"/>
  <c r="I32" i="6"/>
  <c r="H29" i="6"/>
  <c r="H33" i="6"/>
  <c r="G29" i="6"/>
  <c r="J39" i="6"/>
  <c r="G75" i="6"/>
  <c r="H19" i="6"/>
  <c r="G33" i="6"/>
  <c r="K33" i="6" s="1"/>
  <c r="G60" i="6"/>
  <c r="K60" i="6" s="1"/>
  <c r="G32" i="6"/>
  <c r="K32" i="6" s="1"/>
  <c r="H22" i="6"/>
  <c r="H34" i="6"/>
  <c r="G70" i="6"/>
  <c r="K70" i="6" s="1"/>
  <c r="J61" i="6"/>
  <c r="G19" i="6"/>
  <c r="J33" i="6"/>
  <c r="I22" i="6"/>
  <c r="J70" i="6"/>
  <c r="G61" i="6"/>
  <c r="H80" i="6"/>
  <c r="J60" i="6"/>
  <c r="J32" i="6"/>
  <c r="I34" i="6"/>
  <c r="I12" i="6"/>
  <c r="H25" i="6"/>
  <c r="H16" i="6"/>
  <c r="I10" i="6"/>
  <c r="J57" i="6"/>
  <c r="G51" i="6"/>
  <c r="K51" i="6" s="1"/>
  <c r="I96" i="6"/>
  <c r="H51" i="6"/>
  <c r="G34" i="6"/>
  <c r="K34" i="6" s="1"/>
  <c r="I56" i="6"/>
  <c r="G56" i="6"/>
  <c r="G23" i="6"/>
  <c r="G57" i="6"/>
  <c r="K57" i="6" s="1"/>
  <c r="H96" i="6"/>
  <c r="I69" i="6"/>
  <c r="H75" i="6"/>
  <c r="H53" i="6"/>
  <c r="H37" i="6"/>
  <c r="H69" i="6"/>
  <c r="G35" i="6"/>
  <c r="H12" i="6"/>
  <c r="K12" i="6" s="1"/>
  <c r="G80" i="6"/>
  <c r="K80" i="6" s="1"/>
  <c r="G53" i="6"/>
  <c r="K53" i="6" s="1"/>
  <c r="J16" i="6"/>
  <c r="I29" i="6"/>
  <c r="K29" i="6" s="1"/>
  <c r="I16" i="6"/>
  <c r="H48" i="6"/>
  <c r="J48" i="6"/>
  <c r="I48" i="6"/>
  <c r="J12" i="6"/>
  <c r="G46" i="6"/>
  <c r="I95" i="6"/>
  <c r="J95" i="6"/>
  <c r="I35" i="6"/>
  <c r="G31" i="6"/>
  <c r="H62" i="6"/>
  <c r="G96" i="6"/>
  <c r="J50" i="6"/>
  <c r="K50" i="6" s="1"/>
  <c r="G37" i="6"/>
  <c r="J62" i="6"/>
  <c r="J9" i="6"/>
  <c r="I23" i="6"/>
  <c r="J37" i="6"/>
  <c r="G62" i="6"/>
  <c r="I31" i="6"/>
  <c r="I55" i="6"/>
  <c r="H15" i="6"/>
  <c r="H7" i="6"/>
  <c r="G97" i="6"/>
  <c r="G15" i="6"/>
  <c r="H50" i="6"/>
  <c r="J15" i="6"/>
  <c r="J7" i="6"/>
  <c r="H77" i="6"/>
  <c r="I50" i="6"/>
  <c r="I27" i="6"/>
  <c r="I82" i="6"/>
  <c r="I75" i="6"/>
  <c r="K75" i="6" s="1"/>
  <c r="G27" i="6"/>
  <c r="G67" i="6"/>
  <c r="I7" i="6"/>
  <c r="I97" i="6"/>
  <c r="H27" i="6"/>
  <c r="H97" i="6"/>
  <c r="J11" i="6"/>
  <c r="I77" i="6"/>
  <c r="G11" i="6"/>
  <c r="G14" i="6"/>
  <c r="G83" i="6"/>
  <c r="G77" i="6"/>
  <c r="K77" i="6" s="1"/>
  <c r="G69" i="6"/>
  <c r="K69" i="6" s="1"/>
  <c r="G73" i="6"/>
  <c r="H83" i="6"/>
  <c r="G95" i="6"/>
  <c r="H10" i="6"/>
  <c r="I73" i="6"/>
  <c r="I25" i="6"/>
  <c r="K58" i="6"/>
  <c r="K45" i="6"/>
  <c r="K79" i="6"/>
  <c r="K76" i="6"/>
  <c r="K22" i="6"/>
  <c r="H46" i="6"/>
  <c r="H67" i="6"/>
  <c r="H55" i="6"/>
  <c r="H74" i="6"/>
  <c r="J6" i="6"/>
  <c r="I46" i="6"/>
  <c r="J67" i="6"/>
  <c r="J55" i="6"/>
  <c r="J74" i="6"/>
  <c r="I94" i="6"/>
  <c r="G94" i="6"/>
  <c r="J94" i="6"/>
  <c r="H94" i="6"/>
  <c r="I72" i="6"/>
  <c r="J72" i="6"/>
  <c r="H72" i="6"/>
  <c r="G72" i="6"/>
  <c r="J68" i="6"/>
  <c r="I68" i="6"/>
  <c r="H68" i="6"/>
  <c r="G68" i="6"/>
  <c r="G6" i="6"/>
  <c r="G52" i="6"/>
  <c r="J52" i="6"/>
  <c r="H52" i="6"/>
  <c r="I52" i="6"/>
  <c r="H9" i="6"/>
  <c r="G18" i="6"/>
  <c r="H18" i="6"/>
  <c r="I41" i="6"/>
  <c r="I6" i="6"/>
  <c r="I11" i="6"/>
  <c r="H41" i="6"/>
  <c r="J56" i="6"/>
  <c r="H35" i="6"/>
  <c r="I9" i="6"/>
  <c r="J41" i="6"/>
  <c r="G28" i="6"/>
  <c r="J18" i="6"/>
  <c r="H56" i="6"/>
  <c r="H73" i="6"/>
  <c r="I83" i="6"/>
  <c r="H91" i="6"/>
  <c r="I91" i="6"/>
  <c r="H90" i="6"/>
  <c r="J10" i="6"/>
  <c r="K10" i="6" s="1"/>
  <c r="I87" i="6"/>
  <c r="G30" i="6"/>
  <c r="H31" i="6"/>
  <c r="G89" i="6"/>
  <c r="G25" i="6"/>
  <c r="J28" i="6"/>
  <c r="I64" i="6"/>
  <c r="J64" i="6"/>
  <c r="G64" i="6"/>
  <c r="H64" i="6"/>
  <c r="J14" i="6"/>
  <c r="G82" i="6"/>
  <c r="G91" i="6"/>
  <c r="J90" i="6"/>
  <c r="G87" i="6"/>
  <c r="H30" i="6"/>
  <c r="I89" i="6"/>
  <c r="H28" i="6"/>
  <c r="H86" i="6"/>
  <c r="H14" i="6"/>
  <c r="J82" i="6"/>
  <c r="H23" i="6"/>
  <c r="G90" i="6"/>
  <c r="H87" i="6"/>
  <c r="J30" i="6"/>
  <c r="H89" i="6"/>
  <c r="G20" i="6"/>
  <c r="J8" i="6"/>
  <c r="I8" i="6"/>
  <c r="G8" i="6"/>
  <c r="K85" i="6"/>
  <c r="J86" i="6"/>
  <c r="J20" i="6"/>
  <c r="G86" i="6"/>
  <c r="G74" i="6"/>
  <c r="H20" i="6"/>
  <c r="F93" i="6"/>
  <c r="H93" i="6" s="1"/>
  <c r="I38" i="6"/>
  <c r="J38" i="6"/>
  <c r="G38" i="6"/>
  <c r="H38" i="6"/>
  <c r="I42" i="6"/>
  <c r="G42" i="6"/>
  <c r="J42" i="6"/>
  <c r="H42" i="6"/>
  <c r="I24" i="6"/>
  <c r="G24" i="6"/>
  <c r="J24" i="6"/>
  <c r="H24" i="6"/>
  <c r="I54" i="6"/>
  <c r="J54" i="6"/>
  <c r="G54" i="6"/>
  <c r="H54" i="6"/>
  <c r="J71" i="6"/>
  <c r="G71" i="6"/>
  <c r="H71" i="6"/>
  <c r="I71" i="6"/>
  <c r="I84" i="6"/>
  <c r="H84" i="6"/>
  <c r="J84" i="6"/>
  <c r="G84" i="6"/>
  <c r="J49" i="6"/>
  <c r="H49" i="6"/>
  <c r="G49" i="6"/>
  <c r="I49" i="6"/>
  <c r="J47" i="6"/>
  <c r="I47" i="6"/>
  <c r="H47" i="6"/>
  <c r="G47" i="6"/>
  <c r="J17" i="6"/>
  <c r="I17" i="6"/>
  <c r="G17" i="6"/>
  <c r="J63" i="6"/>
  <c r="H63" i="6"/>
  <c r="I63" i="6"/>
  <c r="G63" i="6"/>
  <c r="I40" i="6"/>
  <c r="J40" i="6"/>
  <c r="H40" i="6"/>
  <c r="G40" i="6"/>
  <c r="I36" i="6"/>
  <c r="H36" i="6"/>
  <c r="J36" i="6"/>
  <c r="G36" i="6"/>
  <c r="J65" i="6"/>
  <c r="H65" i="6"/>
  <c r="I65" i="6"/>
  <c r="G65" i="6"/>
  <c r="I44" i="6"/>
  <c r="H44" i="6"/>
  <c r="J44" i="6"/>
  <c r="G44" i="6"/>
  <c r="J13" i="6"/>
  <c r="I13" i="6"/>
  <c r="H13" i="6"/>
  <c r="G13" i="6"/>
  <c r="I26" i="6"/>
  <c r="G26" i="6"/>
  <c r="J26" i="6"/>
  <c r="H26" i="6"/>
  <c r="I78" i="6"/>
  <c r="G78" i="6"/>
  <c r="H78" i="6"/>
  <c r="J78" i="6"/>
  <c r="K92" i="6"/>
  <c r="K21" i="6"/>
  <c r="K88" i="6"/>
  <c r="K19" i="6"/>
  <c r="K61" i="6"/>
  <c r="K48" i="6"/>
  <c r="K66" i="6"/>
  <c r="K43" i="6"/>
  <c r="F81" i="6"/>
  <c r="F8" i="9"/>
  <c r="O10" i="9"/>
  <c r="K27" i="6" l="1"/>
  <c r="K25" i="6"/>
  <c r="K95" i="6"/>
  <c r="K15" i="6"/>
  <c r="K16" i="6"/>
  <c r="K7" i="6"/>
  <c r="K23" i="6"/>
  <c r="K96" i="6"/>
  <c r="K97" i="6"/>
  <c r="K62" i="6"/>
  <c r="K37" i="6"/>
  <c r="K31" i="6"/>
  <c r="K35" i="6"/>
  <c r="I93" i="6"/>
  <c r="C11" i="12" s="1"/>
  <c r="D11" i="12" s="1"/>
  <c r="E11" i="12" s="1"/>
  <c r="K14" i="6"/>
  <c r="K11" i="6"/>
  <c r="K83" i="6"/>
  <c r="K73" i="6"/>
  <c r="K91" i="6"/>
  <c r="K82" i="6"/>
  <c r="K65" i="6"/>
  <c r="K68" i="6"/>
  <c r="K87" i="6"/>
  <c r="K41" i="6"/>
  <c r="K46" i="6"/>
  <c r="K67" i="6"/>
  <c r="K89" i="6"/>
  <c r="K9" i="6"/>
  <c r="K55" i="6"/>
  <c r="K56" i="6"/>
  <c r="K28" i="6"/>
  <c r="K20" i="6"/>
  <c r="K86" i="6"/>
  <c r="K6" i="6"/>
  <c r="K13" i="6"/>
  <c r="K36" i="6"/>
  <c r="K18" i="6"/>
  <c r="K8" i="6"/>
  <c r="K30" i="6"/>
  <c r="K94" i="6"/>
  <c r="K74" i="6"/>
  <c r="K90" i="6"/>
  <c r="K64" i="6"/>
  <c r="K52" i="6"/>
  <c r="K84" i="6"/>
  <c r="K44" i="6"/>
  <c r="K72" i="6"/>
  <c r="K40" i="6"/>
  <c r="K63" i="6"/>
  <c r="K17" i="6"/>
  <c r="K47" i="6"/>
  <c r="K78" i="6"/>
  <c r="K26" i="6"/>
  <c r="K49" i="6"/>
  <c r="K54" i="6"/>
  <c r="K38" i="6"/>
  <c r="K71" i="6"/>
  <c r="K24" i="6"/>
  <c r="K42" i="6"/>
  <c r="G93" i="6"/>
  <c r="J93" i="6"/>
  <c r="C11" i="13" s="1"/>
  <c r="J81" i="6"/>
  <c r="C10" i="13" s="1"/>
  <c r="H81" i="6"/>
  <c r="G81" i="6"/>
  <c r="I81" i="6"/>
  <c r="C10" i="12" s="1"/>
  <c r="F10" i="9"/>
  <c r="D11" i="13" l="1"/>
  <c r="E11" i="13" s="1"/>
  <c r="D10" i="12"/>
  <c r="E10" i="12" s="1"/>
  <c r="D10" i="13"/>
  <c r="E10" i="13" s="1"/>
  <c r="K93" i="6"/>
  <c r="K81" i="6"/>
  <c r="I4" i="7"/>
  <c r="H4" i="7"/>
  <c r="H4" i="5"/>
  <c r="E12" i="13" l="1"/>
  <c r="F10" i="12"/>
  <c r="O10" i="4"/>
  <c r="F10" i="4" s="1"/>
  <c r="F10" i="13" l="1"/>
  <c r="E12" i="12"/>
  <c r="I4" i="5"/>
  <c r="H1" i="3" l="1"/>
  <c r="I1" i="3" s="1"/>
  <c r="J1" i="3" s="1"/>
  <c r="K1" i="3" s="1"/>
  <c r="L1" i="3" s="1"/>
  <c r="M1" i="3" s="1"/>
  <c r="N1" i="3" s="1"/>
  <c r="O1" i="3" s="1"/>
  <c r="P1" i="3" s="1"/>
  <c r="Q1" i="3" s="1"/>
  <c r="R1" i="3" s="1"/>
  <c r="S1" i="3" s="1"/>
  <c r="T1" i="3" s="1"/>
  <c r="U1" i="3" s="1"/>
  <c r="V1" i="3" s="1"/>
  <c r="W1" i="3" s="1"/>
  <c r="X1" i="3" s="1"/>
  <c r="Y1" i="3" s="1"/>
  <c r="Z1" i="3" s="1"/>
  <c r="AA1" i="3" s="1"/>
  <c r="AB1" i="3" s="1"/>
  <c r="AC1" i="3" s="1"/>
  <c r="AD1" i="3" s="1"/>
  <c r="AE1" i="3" s="1"/>
  <c r="AF1" i="3" s="1"/>
  <c r="AG1" i="3" s="1"/>
  <c r="AH1" i="3" s="1"/>
  <c r="AI1" i="3" s="1"/>
  <c r="AJ1" i="3" s="1"/>
  <c r="AK1" i="3" s="1"/>
  <c r="AL1" i="3" s="1"/>
  <c r="AM1" i="3" s="1"/>
  <c r="AN1" i="3" s="1"/>
  <c r="AO1" i="3" s="1"/>
  <c r="H1" i="2"/>
  <c r="I1" i="2" s="1"/>
  <c r="J1" i="2" s="1"/>
  <c r="K1" i="2" s="1"/>
  <c r="L1" i="2" s="1"/>
  <c r="M1" i="2" s="1"/>
  <c r="N1" i="2" s="1"/>
  <c r="O1" i="2" s="1"/>
  <c r="P1" i="2" s="1"/>
  <c r="Q1" i="2" s="1"/>
  <c r="R1" i="2" s="1"/>
  <c r="S1" i="2" s="1"/>
  <c r="T1" i="2" s="1"/>
  <c r="U1" i="2" s="1"/>
  <c r="V1" i="2" s="1"/>
  <c r="W1" i="2" s="1"/>
  <c r="X1" i="2" s="1"/>
  <c r="Y1" i="2" s="1"/>
  <c r="Z1" i="2" s="1"/>
  <c r="AA1" i="2" s="1"/>
  <c r="AB1" i="2" s="1"/>
  <c r="AC1" i="2" s="1"/>
  <c r="AD1" i="2" s="1"/>
  <c r="AE1" i="2" s="1"/>
  <c r="AF1" i="2" s="1"/>
  <c r="AG1" i="2" s="1"/>
  <c r="AH1" i="2" s="1"/>
  <c r="AI1" i="2" s="1"/>
  <c r="AJ1" i="2" s="1"/>
  <c r="AK1" i="2" s="1"/>
  <c r="AL1" i="2" s="1"/>
  <c r="AM1" i="2" s="1"/>
  <c r="AN1" i="2" s="1"/>
  <c r="AO1" i="2" s="1"/>
  <c r="J1" i="1"/>
  <c r="K1" i="1" s="1"/>
  <c r="L1" i="1" s="1"/>
  <c r="M1" i="1" s="1"/>
  <c r="N1" i="1" s="1"/>
  <c r="O1" i="1" s="1"/>
  <c r="P1" i="1" s="1"/>
  <c r="Q1" i="1" s="1"/>
  <c r="R1" i="1" s="1"/>
  <c r="S1" i="1" s="1"/>
  <c r="T1" i="1" s="1"/>
  <c r="U1" i="1" s="1"/>
  <c r="V1" i="1" s="1"/>
  <c r="W1" i="1" s="1"/>
  <c r="X1" i="1" s="1"/>
  <c r="Y1" i="1" s="1"/>
  <c r="Z1" i="1" s="1"/>
  <c r="AA1" i="1" s="1"/>
  <c r="AB1" i="1" s="1"/>
  <c r="AC1" i="1" s="1"/>
  <c r="AD1" i="1" s="1"/>
  <c r="AE1" i="1" s="1"/>
  <c r="AF1" i="1" s="1"/>
  <c r="AG1" i="1" s="1"/>
  <c r="AH1" i="1" s="1"/>
  <c r="AI1" i="1" s="1"/>
  <c r="AJ1" i="1" s="1"/>
  <c r="AK1" i="1" s="1"/>
  <c r="AL1" i="1" s="1"/>
  <c r="AM1" i="1" s="1"/>
  <c r="AN1" i="1" s="1"/>
  <c r="AO1" i="1" s="1"/>
  <c r="AP1" i="1" s="1"/>
  <c r="AQ1" i="1" s="1"/>
  <c r="C10" i="7" l="1"/>
  <c r="C11" i="5"/>
  <c r="C11" i="7"/>
  <c r="D11" i="7" s="1"/>
  <c r="C10" i="5"/>
  <c r="D10" i="5" s="1"/>
  <c r="D10" i="7" l="1"/>
  <c r="E10" i="7" s="1"/>
  <c r="F10" i="7" s="1"/>
  <c r="D11" i="5"/>
  <c r="E11" i="5" s="1"/>
  <c r="E11" i="7"/>
  <c r="E10" i="5"/>
  <c r="E12" i="7" l="1"/>
  <c r="E12" i="5"/>
  <c r="F10" i="5"/>
</calcChain>
</file>

<file path=xl/sharedStrings.xml><?xml version="1.0" encoding="utf-8"?>
<sst xmlns="http://schemas.openxmlformats.org/spreadsheetml/2006/main" count="2588" uniqueCount="2084">
  <si>
    <t>1. Operations and Mainenace Labor (OML)</t>
  </si>
  <si>
    <t>(a) On-site based labor</t>
  </si>
  <si>
    <t>(b) Off-site based labor  engaged on-site</t>
  </si>
  <si>
    <t>(c) Off-site based labor engaged off-site</t>
  </si>
  <si>
    <t>2. Administrative Expense (AE)</t>
  </si>
  <si>
    <t>(a) Employee expenses</t>
  </si>
  <si>
    <t>(b) Environmental fees</t>
  </si>
  <si>
    <t>(c) Safety and operator training</t>
  </si>
  <si>
    <t>(d) Office supplies</t>
  </si>
  <si>
    <t>(e) Communications</t>
  </si>
  <si>
    <t>(f) Periodic plant tests, inspection and analysis</t>
  </si>
  <si>
    <t>(a) Fuel transportation</t>
  </si>
  <si>
    <t>(b) Storage costs</t>
  </si>
  <si>
    <t>(c) Gas balancing agreement costs</t>
  </si>
  <si>
    <t>(d) Gas park and loan services costs</t>
  </si>
  <si>
    <t>3. Fuel Availability Expenses (FAE)</t>
  </si>
  <si>
    <t>4. Maintenace Expenses (ME)</t>
  </si>
  <si>
    <t>5. Operating Expenses (OE)</t>
  </si>
  <si>
    <t>(a) Chemicals and materials</t>
  </si>
  <si>
    <t>(a) Water treatment chemicals and lubricants</t>
  </si>
  <si>
    <t>(c) Waste water treatment</t>
  </si>
  <si>
    <t>(a) Insurance</t>
  </si>
  <si>
    <t>(b) Permits and licensing fees</t>
  </si>
  <si>
    <t>(c) Site security and utilities for maintaining security</t>
  </si>
  <si>
    <t>(d) Property taxes</t>
  </si>
  <si>
    <t>6. Taxes, Fees and Insurance (TFI)</t>
  </si>
  <si>
    <t>7. Corporate Level Expenses (CLE)</t>
  </si>
  <si>
    <t>(a) Legal services</t>
  </si>
  <si>
    <t>(b) Environmental reporting</t>
  </si>
  <si>
    <t>(c) Procurement expenses</t>
  </si>
  <si>
    <t>8. Capital Costs (CC)</t>
  </si>
  <si>
    <t>(a) Engineering</t>
  </si>
  <si>
    <t>(b) Procurement</t>
  </si>
  <si>
    <t>(c) Construction</t>
  </si>
  <si>
    <t>(d) Cancellation fees</t>
  </si>
  <si>
    <t>Other</t>
  </si>
  <si>
    <t>64.1.4.f.iii.a.</t>
  </si>
  <si>
    <t xml:space="preserve">           Staff size</t>
  </si>
  <si>
    <t xml:space="preserve">           Cost</t>
  </si>
  <si>
    <t xml:space="preserve"> x $1000 except staff size.</t>
  </si>
  <si>
    <t>Basis for request</t>
  </si>
  <si>
    <t>Suspension</t>
  </si>
  <si>
    <t>Total</t>
  </si>
  <si>
    <t>CC Total</t>
  </si>
  <si>
    <t>Non CC Total</t>
  </si>
  <si>
    <t>Suspend</t>
  </si>
  <si>
    <t>Retire</t>
  </si>
  <si>
    <t>Going Forward Costs</t>
  </si>
  <si>
    <t>TSAC FSRL</t>
  </si>
  <si>
    <t>TSAC ICAP GFC</t>
  </si>
  <si>
    <t>Capital</t>
  </si>
  <si>
    <t>Non-Captial</t>
  </si>
  <si>
    <t>GFC</t>
  </si>
  <si>
    <t>FSRL</t>
  </si>
  <si>
    <t>Common Name</t>
  </si>
  <si>
    <t>Station Name</t>
  </si>
  <si>
    <t>Technology Type</t>
  </si>
  <si>
    <t>Combustion Turbine – Industrial Frame</t>
  </si>
  <si>
    <t>Coal Fired</t>
  </si>
  <si>
    <t>Combined Cycle</t>
  </si>
  <si>
    <t>Combustion Turbine – Aero Derivative</t>
  </si>
  <si>
    <t>Diesel Piston</t>
  </si>
  <si>
    <t>Hydro</t>
  </si>
  <si>
    <t>Oil and Gas Steam</t>
  </si>
  <si>
    <t>Pumped Storage</t>
  </si>
  <si>
    <t>Wind</t>
  </si>
  <si>
    <t>Nuclear Single-Unit Site</t>
  </si>
  <si>
    <t>Nuclear Multi-Unit Site</t>
  </si>
  <si>
    <t>FSRL Basis</t>
  </si>
  <si>
    <t xml:space="preserve">Initiate retirement or suspension.  </t>
  </si>
  <si>
    <t>First Unit Allocation</t>
  </si>
  <si>
    <t>Second Unit Allocation</t>
  </si>
  <si>
    <t>Difference</t>
  </si>
  <si>
    <t>ALTE.CEDARDGE</t>
  </si>
  <si>
    <t>ALTE.COLUMBAL1</t>
  </si>
  <si>
    <t>ALTE.COLUMBAL2</t>
  </si>
  <si>
    <t>ALTE.EDEN0MONT</t>
  </si>
  <si>
    <t>ALTE.EDGG5G5</t>
  </si>
  <si>
    <t>ALTE.KILBOUNIL</t>
  </si>
  <si>
    <t>ALTE.NEENAHG1</t>
  </si>
  <si>
    <t>ALTE.NEENAHG2</t>
  </si>
  <si>
    <t>ALTE.PDSG1S1</t>
  </si>
  <si>
    <t>ALTE.QUILTBLCK</t>
  </si>
  <si>
    <t>ALTE.ROCKGEN2</t>
  </si>
  <si>
    <t>ALTE.ROCKGEN3</t>
  </si>
  <si>
    <t>ALTE.RORG3R3</t>
  </si>
  <si>
    <t>ALTE.RORG5R5</t>
  </si>
  <si>
    <t>ALTE.RORG6R6</t>
  </si>
  <si>
    <t>ALTE.SFONDDLG1</t>
  </si>
  <si>
    <t>ALTE.SFONDDLG2</t>
  </si>
  <si>
    <t>ALTE.SFONDDLG3</t>
  </si>
  <si>
    <t>ALTE.SFONDDLG4</t>
  </si>
  <si>
    <t>ALTE.SHEB1</t>
  </si>
  <si>
    <t>ALTE.SHEB2</t>
  </si>
  <si>
    <t>ALTE.SHEEPSIN1</t>
  </si>
  <si>
    <t>ALTE.TOWNECT_1</t>
  </si>
  <si>
    <t>ALTE.TOWNECT_2</t>
  </si>
  <si>
    <t>ALTE.TOWNEST11</t>
  </si>
  <si>
    <t>ALTE.TOWNEST12</t>
  </si>
  <si>
    <t>ALTE.TURTLE0R4</t>
  </si>
  <si>
    <t>ALTW.ADAMSADAM</t>
  </si>
  <si>
    <t>ALTW.AMESWIND</t>
  </si>
  <si>
    <t>ALTW.BART1NIPS</t>
  </si>
  <si>
    <t>ALTW.BART1WPPI</t>
  </si>
  <si>
    <t>ALTW.BARTON2</t>
  </si>
  <si>
    <t>ALTW.BENT_TREE</t>
  </si>
  <si>
    <t>ALTW.BEPM.DAEC</t>
  </si>
  <si>
    <t>ALTW.BRLGTN1</t>
  </si>
  <si>
    <t>ALTW.BRLGTN2</t>
  </si>
  <si>
    <t>ALTW.BRLGTN3</t>
  </si>
  <si>
    <t>ALTW.BRLGTN4</t>
  </si>
  <si>
    <t>ALTW.BRLGTN5</t>
  </si>
  <si>
    <t>ALTW.BROOKE1</t>
  </si>
  <si>
    <t>ALTW.CERROG1</t>
  </si>
  <si>
    <t>ALTW.CRLK2WPL</t>
  </si>
  <si>
    <t>ALTW.CRLK3CWL2</t>
  </si>
  <si>
    <t>ALTW.CRLK3CWLD</t>
  </si>
  <si>
    <t>ALTW.CRLKCWLP</t>
  </si>
  <si>
    <t>ALTW.CRLKIMPA</t>
  </si>
  <si>
    <t>ALTW.CRYLAKE2</t>
  </si>
  <si>
    <t>ALTW.CRYSTAL3</t>
  </si>
  <si>
    <t>ALTW.DAEC</t>
  </si>
  <si>
    <t>ALTW.ELKWIND</t>
  </si>
  <si>
    <t>ALTW.EMERY31</t>
  </si>
  <si>
    <t>ALTW.EMERY32</t>
  </si>
  <si>
    <t>ALTW.EMERY_1</t>
  </si>
  <si>
    <t>ALTW.EMERY_2</t>
  </si>
  <si>
    <t>ALTW.ENDV</t>
  </si>
  <si>
    <t>ALTW.FAIRMONT1</t>
  </si>
  <si>
    <t>ALTW.FAIR_DSL</t>
  </si>
  <si>
    <t>ALTW.FAIR_SIG</t>
  </si>
  <si>
    <t>ALTW.FCLDFCL1</t>
  </si>
  <si>
    <t>ALTW.FPL_DAEC</t>
  </si>
  <si>
    <t>ALTW.FRNKLNCO</t>
  </si>
  <si>
    <t>ALTW.HANCCWLP</t>
  </si>
  <si>
    <t>ALTW.HANCOC1</t>
  </si>
  <si>
    <t>ALTW.HANCO_CF</t>
  </si>
  <si>
    <t>ALTW.HANCO_PE</t>
  </si>
  <si>
    <t>ALTW.HAWKEYE1</t>
  </si>
  <si>
    <t>ALTW.JOULGSCIP</t>
  </si>
  <si>
    <t>ALTW.JOULGSIPL</t>
  </si>
  <si>
    <t>ALTW.JOUNEAL3</t>
  </si>
  <si>
    <t>ALTW.JOUNEALS4</t>
  </si>
  <si>
    <t>ALTW.LANSIN4</t>
  </si>
  <si>
    <t>ALTW.LIMEC1</t>
  </si>
  <si>
    <t>ALTW.LIMEC2</t>
  </si>
  <si>
    <t>ALTW.LKFLD.IPL</t>
  </si>
  <si>
    <t>ALTW.LOSTLAKES</t>
  </si>
  <si>
    <t>ALTW.MGS_CT1</t>
  </si>
  <si>
    <t>ALTW.MGS_CT2</t>
  </si>
  <si>
    <t>ALTW.MGS_ST3.1</t>
  </si>
  <si>
    <t>ALTW.MGS_ST3.2</t>
  </si>
  <si>
    <t>ALTW.MMPA.OGWF</t>
  </si>
  <si>
    <t>ALTW.MOWERCO</t>
  </si>
  <si>
    <t>ALTW.MTOWNCT1</t>
  </si>
  <si>
    <t>ALTW.MTOWNCT2</t>
  </si>
  <si>
    <t>ALTW.MTOWNCT3</t>
  </si>
  <si>
    <t>ALTW.ODINWF</t>
  </si>
  <si>
    <t>ALTW.OTTUMW1</t>
  </si>
  <si>
    <t>ALTW.PIONPRAR2</t>
  </si>
  <si>
    <t>ALTW.PIOPRAIR1</t>
  </si>
  <si>
    <t>ALTW.PRARC1</t>
  </si>
  <si>
    <t>ALTW.PRARC3</t>
  </si>
  <si>
    <t>ALTW.PRARC4</t>
  </si>
  <si>
    <t>ALTW.RIPPEY1</t>
  </si>
  <si>
    <t>ALTW.SLAK_1N</t>
  </si>
  <si>
    <t>ALTW.SLAK_2N</t>
  </si>
  <si>
    <t>ALTW.SLAK_31</t>
  </si>
  <si>
    <t>ALTW.SLAK_32</t>
  </si>
  <si>
    <t>ALTW.SOUTH.FRK</t>
  </si>
  <si>
    <t>ALTW.SPRVAUN1</t>
  </si>
  <si>
    <t>ALTW.STORYALTM</t>
  </si>
  <si>
    <t>ALTW.STORYBUCK</t>
  </si>
  <si>
    <t>ALTW.STORYCOII</t>
  </si>
  <si>
    <t>ALTW.STORYHEPM</t>
  </si>
  <si>
    <t>ALTW.STORYWVPA</t>
  </si>
  <si>
    <t>ALTW.TOI</t>
  </si>
  <si>
    <t>ALTW.TOI_2.3</t>
  </si>
  <si>
    <t>ALTW.TOI_MGEO</t>
  </si>
  <si>
    <t>ALTW.TOI_MGEP</t>
  </si>
  <si>
    <t>ALTW.WELLS1</t>
  </si>
  <si>
    <t>ALTW.WHISPERWI</t>
  </si>
  <si>
    <t>ALTW.WOLFWIND</t>
  </si>
  <si>
    <t>ALTW.WSEC3</t>
  </si>
  <si>
    <t>ALTW.WSEC4</t>
  </si>
  <si>
    <t>ALTW.W_BINGHAM</t>
  </si>
  <si>
    <t>AMIL.ALSEYCTG1</t>
  </si>
  <si>
    <t>AMIL.ALSEYCTG2</t>
  </si>
  <si>
    <t>AMIL.ALSEYCTG3</t>
  </si>
  <si>
    <t>AMIL.ALSEYCTG4</t>
  </si>
  <si>
    <t>AMIL.ALSEYCTG5</t>
  </si>
  <si>
    <t>AMIL.ALSEYCTG6</t>
  </si>
  <si>
    <t>AMIL.AMAEAMAN</t>
  </si>
  <si>
    <t>AMIL.AMS_ASTOR</t>
  </si>
  <si>
    <t>AMIL.ANI_AANIT</t>
  </si>
  <si>
    <t>AMIL.BALDWI51</t>
  </si>
  <si>
    <t>AMIL.BALDWI52</t>
  </si>
  <si>
    <t>AMIL.BALDWI53</t>
  </si>
  <si>
    <t>AMIL.BISHOPHL2</t>
  </si>
  <si>
    <t>AMIL.CALRIDGE</t>
  </si>
  <si>
    <t>AMIL.CLINTO51</t>
  </si>
  <si>
    <t>AMIL.COFFEEN1</t>
  </si>
  <si>
    <t>AMIL.COFFEEN2</t>
  </si>
  <si>
    <t>AMIL.COG_ACOGG</t>
  </si>
  <si>
    <t>AMIL.CSTN3</t>
  </si>
  <si>
    <t>AMIL.CSTNCTG1</t>
  </si>
  <si>
    <t>AMIL.CSTNCTG2</t>
  </si>
  <si>
    <t>AMIL.DEWITT</t>
  </si>
  <si>
    <t>AMIL.DUCKCRK1</t>
  </si>
  <si>
    <t>AMIL.EDWARDS2</t>
  </si>
  <si>
    <t>AMIL.EDWARDS3</t>
  </si>
  <si>
    <t>AMIL.GBCCTG1</t>
  </si>
  <si>
    <t>AMIL.GBCCTG2</t>
  </si>
  <si>
    <t>AMIL.GDTOWER1</t>
  </si>
  <si>
    <t>AMIL.GDTOWER2</t>
  </si>
  <si>
    <t>AMIL.GDTOWER3</t>
  </si>
  <si>
    <t>AMIL.GDTOWER4</t>
  </si>
  <si>
    <t>AMIL.GRJ_AGRJ_</t>
  </si>
  <si>
    <t>AMIL.HAVANA86</t>
  </si>
  <si>
    <t>AMIL.HENNEPN81</t>
  </si>
  <si>
    <t>AMIL.HENNEPN82</t>
  </si>
  <si>
    <t>AMIL.HEN_AMT_P</t>
  </si>
  <si>
    <t>AMIL.HOOPESTON</t>
  </si>
  <si>
    <t>AMIL.IOW_AFRYT</t>
  </si>
  <si>
    <t>AMIL.L69_AHOPK</t>
  </si>
  <si>
    <t>AMIL.NEWTON21</t>
  </si>
  <si>
    <t>AMIL.NLT_ANEW_</t>
  </si>
  <si>
    <t>AMIL.PEARLG2</t>
  </si>
  <si>
    <t>AMIL.PS1.NIMP</t>
  </si>
  <si>
    <t>AMIL.PS2.NIMP</t>
  </si>
  <si>
    <t>AMIL.PSG1.IMEA</t>
  </si>
  <si>
    <t>AMIL.PSG1.IMPA</t>
  </si>
  <si>
    <t>AMIL.PSG1.LGEP</t>
  </si>
  <si>
    <t>AMIL.PSG1.MEUC</t>
  </si>
  <si>
    <t>AMIL.PSG1.SIPC</t>
  </si>
  <si>
    <t>AMIL.PSG2.IMEA</t>
  </si>
  <si>
    <t>AMIL.PSG2.IMPA</t>
  </si>
  <si>
    <t>AMIL.PSG2.LGEP</t>
  </si>
  <si>
    <t>AMIL.PSG2.MEUC</t>
  </si>
  <si>
    <t>AMIL.PSG2.SIPC</t>
  </si>
  <si>
    <t>AMIL.PSGC1.AMP</t>
  </si>
  <si>
    <t>AMIL.PSGC1.KMP</t>
  </si>
  <si>
    <t>AMIL.PSGC1.PPI</t>
  </si>
  <si>
    <t>AMIL.PSGC2.AMP</t>
  </si>
  <si>
    <t>AMIL.PSGC2.KMP</t>
  </si>
  <si>
    <t>AMIL.PSGC2.PPI</t>
  </si>
  <si>
    <t>AMIL.PTWF</t>
  </si>
  <si>
    <t>AMIL.REI2CTGA</t>
  </si>
  <si>
    <t>AMIL.REI2CTGB</t>
  </si>
  <si>
    <t>AMIL.REI2CTGC</t>
  </si>
  <si>
    <t>AMIL.REI2CTGD</t>
  </si>
  <si>
    <t>AMIL.REI2CTGE</t>
  </si>
  <si>
    <t>AMIL.REI2CTGF</t>
  </si>
  <si>
    <t>AMIL.REI2CTGG</t>
  </si>
  <si>
    <t>AMIL.REI2CTGH</t>
  </si>
  <si>
    <t>AMIL.RSPWIND</t>
  </si>
  <si>
    <t>AMIL.SBL_ASIBL</t>
  </si>
  <si>
    <t>AMIL.STWF</t>
  </si>
  <si>
    <t>AMIL.SWECCTG1</t>
  </si>
  <si>
    <t>AMIL.TBCRSTAT</t>
  </si>
  <si>
    <t>AMIL.TRA_ATRAE</t>
  </si>
  <si>
    <t>AMIL.VIN_ALA_P</t>
  </si>
  <si>
    <t>AMIL.VIN_AVINT</t>
  </si>
  <si>
    <t>AMIL.WLBRWEST</t>
  </si>
  <si>
    <t>AMIL.W_BRCTIPT</t>
  </si>
  <si>
    <t>AMMO.AUDRN11</t>
  </si>
  <si>
    <t>AMMO.AUDRN22</t>
  </si>
  <si>
    <t>AMMO.AUDRN33</t>
  </si>
  <si>
    <t>AMMO.AUDRN44</t>
  </si>
  <si>
    <t>AMMO.AUDRN55</t>
  </si>
  <si>
    <t>AMMO.AUDRN66</t>
  </si>
  <si>
    <t>AMMO.AUDRN77</t>
  </si>
  <si>
    <t>AMMO.AUDRN88</t>
  </si>
  <si>
    <t>AMMO.CALLAWAY1</t>
  </si>
  <si>
    <t>AMMO.FGRDCTG1</t>
  </si>
  <si>
    <t>AMMO.GOOSEGEN1</t>
  </si>
  <si>
    <t>AMMO.GOOSEGEN2</t>
  </si>
  <si>
    <t>AMMO.GOOSEGEN3</t>
  </si>
  <si>
    <t>AMMO.GOOSEGEN4</t>
  </si>
  <si>
    <t>AMMO.GOOSEGEN5</t>
  </si>
  <si>
    <t>AMMO.GOOSEGEN6</t>
  </si>
  <si>
    <t>AMMO.KEOKUK1</t>
  </si>
  <si>
    <t>AMMO.KEOKUK10</t>
  </si>
  <si>
    <t>AMMO.KEOKUK11</t>
  </si>
  <si>
    <t>AMMO.KEOKUK12</t>
  </si>
  <si>
    <t>AMMO.KEOKUK13</t>
  </si>
  <si>
    <t>AMMO.KEOKUK14</t>
  </si>
  <si>
    <t>AMMO.KEOKUK15</t>
  </si>
  <si>
    <t>AMMO.KEOKUK2</t>
  </si>
  <si>
    <t>AMMO.KEOKUK3</t>
  </si>
  <si>
    <t>AMMO.KEOKUK4</t>
  </si>
  <si>
    <t>AMMO.KEOKUK5</t>
  </si>
  <si>
    <t>AMMO.KEOKUK6</t>
  </si>
  <si>
    <t>AMMO.KEOKUK7</t>
  </si>
  <si>
    <t>AMMO.KEOKUK8</t>
  </si>
  <si>
    <t>AMMO.KEOKUK9</t>
  </si>
  <si>
    <t>AMMO.KMDYCTG1</t>
  </si>
  <si>
    <t>AMMO.KMDYCTG2</t>
  </si>
  <si>
    <t>AMMO.LABADIE1</t>
  </si>
  <si>
    <t>AMMO.LABADIE2</t>
  </si>
  <si>
    <t>AMMO.LABADIE3</t>
  </si>
  <si>
    <t>AMMO.LABADIE4</t>
  </si>
  <si>
    <t>AMMO.MERAMEC1</t>
  </si>
  <si>
    <t>AMMO.MERAMEC2</t>
  </si>
  <si>
    <t>AMMO.MERAMEC3</t>
  </si>
  <si>
    <t>AMMO.MERAMEC4</t>
  </si>
  <si>
    <t>AMMO.MERAMECT1</t>
  </si>
  <si>
    <t>AMMO.MERAMECT2</t>
  </si>
  <si>
    <t>AMMO.MEXCTG1</t>
  </si>
  <si>
    <t>AMMO.MOBCTG1</t>
  </si>
  <si>
    <t>AMMO.MORUCTG1</t>
  </si>
  <si>
    <t>AMMO.OSAGE1</t>
  </si>
  <si>
    <t>AMMO.OSAGE2</t>
  </si>
  <si>
    <t>AMMO.OSAGE3</t>
  </si>
  <si>
    <t>AMMO.OSAGE4</t>
  </si>
  <si>
    <t>AMMO.OSAGE5</t>
  </si>
  <si>
    <t>AMMO.OSAGE6</t>
  </si>
  <si>
    <t>AMMO.OSAGE7</t>
  </si>
  <si>
    <t>AMMO.OSAGE8</t>
  </si>
  <si>
    <t>AMMO.OSAGEEGEN</t>
  </si>
  <si>
    <t>AMMO.PENOCTG1</t>
  </si>
  <si>
    <t>AMMO.PENOCTG2</t>
  </si>
  <si>
    <t>AMMO.PENOCTG3</t>
  </si>
  <si>
    <t>AMMO.PENOCTG4</t>
  </si>
  <si>
    <t>AMMO.PNKYCTG1</t>
  </si>
  <si>
    <t>AMMO.PNKYCTG2</t>
  </si>
  <si>
    <t>AMMO.PNKYCTG3</t>
  </si>
  <si>
    <t>AMMO.PNKYCTG4</t>
  </si>
  <si>
    <t>AMMO.PNKYCTG5</t>
  </si>
  <si>
    <t>AMMO.PNKYCTG6</t>
  </si>
  <si>
    <t>AMMO.PNKYCTG7</t>
  </si>
  <si>
    <t>AMMO.PNKYCTG8</t>
  </si>
  <si>
    <t>AMMO.RCCKCTG1</t>
  </si>
  <si>
    <t>AMMO.RCCKCTG2</t>
  </si>
  <si>
    <t>AMMO.RCCKCTG3</t>
  </si>
  <si>
    <t>AMMO.RCCKCTG4</t>
  </si>
  <si>
    <t>AMMO.RUSHIS1</t>
  </si>
  <si>
    <t>AMMO.RUSHIS2</t>
  </si>
  <si>
    <t>AMMO.SIOUX1</t>
  </si>
  <si>
    <t>AMMO.SIOUX2</t>
  </si>
  <si>
    <t>AMMO.TRIGCTG1</t>
  </si>
  <si>
    <t>AMMO.TS1</t>
  </si>
  <si>
    <t>AMMO.TS2</t>
  </si>
  <si>
    <t>AMMO.VENCTG2</t>
  </si>
  <si>
    <t>AMMO.VENCTG3</t>
  </si>
  <si>
    <t>AMMO.VENCTG4</t>
  </si>
  <si>
    <t>AMMO.VENCTG5</t>
  </si>
  <si>
    <t>BREC.COLE1</t>
  </si>
  <si>
    <t>BREC.COLE2</t>
  </si>
  <si>
    <t>BREC.COLE3</t>
  </si>
  <si>
    <t>BREC.GREEN1</t>
  </si>
  <si>
    <t>BREC.GREEN2</t>
  </si>
  <si>
    <t>BREC.HMP1</t>
  </si>
  <si>
    <t>BREC.HMP2</t>
  </si>
  <si>
    <t>BREC.REID1</t>
  </si>
  <si>
    <t>BREC.REIDCT</t>
  </si>
  <si>
    <t>BREC.SMTH1.AMP</t>
  </si>
  <si>
    <t>BREC.SMTH2.AMP</t>
  </si>
  <si>
    <t>BREC.SMTH3.AMP</t>
  </si>
  <si>
    <t>BREC.WILSON1</t>
  </si>
  <si>
    <t>CIN.08NOBSN1</t>
  </si>
  <si>
    <t>CIN.08NOBSN2</t>
  </si>
  <si>
    <t>CIN.CAYCT.4</t>
  </si>
  <si>
    <t>CIN.CAYUGA.1</t>
  </si>
  <si>
    <t>CIN.CAYUGA.2</t>
  </si>
  <si>
    <t>CIN.CC.EDWIGCC</t>
  </si>
  <si>
    <t>CIN.CRANESOLAR</t>
  </si>
  <si>
    <t>CIN.CT.VERMN.1</t>
  </si>
  <si>
    <t>CIN.CT.VERMN.2</t>
  </si>
  <si>
    <t>CIN.CT.VERMN.3</t>
  </si>
  <si>
    <t>CIN.CT.VERMN.4</t>
  </si>
  <si>
    <t>CIN.CT.VERMN.5</t>
  </si>
  <si>
    <t>CIN.CT.VERMN.6</t>
  </si>
  <si>
    <t>CIN.CT.VERMN.7</t>
  </si>
  <si>
    <t>CIN.CT.VERMN.8</t>
  </si>
  <si>
    <t>CIN.GALLAGR.2</t>
  </si>
  <si>
    <t>CIN.GALLAGR.4</t>
  </si>
  <si>
    <t>CIN.GIBSON.1</t>
  </si>
  <si>
    <t>CIN.GIBSON.2</t>
  </si>
  <si>
    <t>CIN.GIBSON.3</t>
  </si>
  <si>
    <t>CIN.GIBSON.4</t>
  </si>
  <si>
    <t>CIN.GIBSON.5</t>
  </si>
  <si>
    <t>CIN.HENRYCO.1</t>
  </si>
  <si>
    <t>CIN.HENRYCO.2</t>
  </si>
  <si>
    <t>CIN.HENRYCO.3</t>
  </si>
  <si>
    <t>CIN.LOGANOAKR</t>
  </si>
  <si>
    <t>CIN.MADISON.1</t>
  </si>
  <si>
    <t>CIN.MADISON.2</t>
  </si>
  <si>
    <t>CIN.MADISON.3</t>
  </si>
  <si>
    <t>CIN.MADISON.4</t>
  </si>
  <si>
    <t>CIN.MADISON.5</t>
  </si>
  <si>
    <t>CIN.MADISON.6</t>
  </si>
  <si>
    <t>CIN.MADISON.7</t>
  </si>
  <si>
    <t>CIN.MADISON.8</t>
  </si>
  <si>
    <t>CIN.MARKLND.1</t>
  </si>
  <si>
    <t>CIN.MARKLND.2</t>
  </si>
  <si>
    <t>CIN.MARKLND.3</t>
  </si>
  <si>
    <t>CIN.NOBLEVL.3</t>
  </si>
  <si>
    <t>CIN.NOBLEVL.4</t>
  </si>
  <si>
    <t>CIN.NOBLEVL.5</t>
  </si>
  <si>
    <t>CIN.SUCRKGT1</t>
  </si>
  <si>
    <t>CIN.SUCRKGT2</t>
  </si>
  <si>
    <t>CIN.SUCRKST1</t>
  </si>
  <si>
    <t>CIN.TWINBR1</t>
  </si>
  <si>
    <t>CIN.WHEATCTG1</t>
  </si>
  <si>
    <t>CIN.WHEATCTG2</t>
  </si>
  <si>
    <t>CIN.WHEATCTG3</t>
  </si>
  <si>
    <t>CIN.WHEATCTG4</t>
  </si>
  <si>
    <t>CIN.WRHILND</t>
  </si>
  <si>
    <t>CLEC.ACA11</t>
  </si>
  <si>
    <t>CLEC.ACA12</t>
  </si>
  <si>
    <t>CLEC.ACA13</t>
  </si>
  <si>
    <t>CLEC.CPS6</t>
  </si>
  <si>
    <t>CLEC.CPS6ST</t>
  </si>
  <si>
    <t>CLEC.CPS71</t>
  </si>
  <si>
    <t>CLEC.CPS72</t>
  </si>
  <si>
    <t>CLEC.CPS7ST</t>
  </si>
  <si>
    <t>CLEC.DPS</t>
  </si>
  <si>
    <t>CLEC.HUNTER5</t>
  </si>
  <si>
    <t>CLEC.MPS3</t>
  </si>
  <si>
    <t>CLEC.NPS1</t>
  </si>
  <si>
    <t>CLEC.RPS2</t>
  </si>
  <si>
    <t>CLEC.RPS2.LAFA</t>
  </si>
  <si>
    <t>CLEC.RPS2.LEPA</t>
  </si>
  <si>
    <t>CLEC.TPS3</t>
  </si>
  <si>
    <t>CLEC.TPS4</t>
  </si>
  <si>
    <t>CONS.ADA</t>
  </si>
  <si>
    <t>CONS.ALCONA</t>
  </si>
  <si>
    <t>CONS.ALPINE01</t>
  </si>
  <si>
    <t>CONS.ALPINE02</t>
  </si>
  <si>
    <t>CONS.BRNP6</t>
  </si>
  <si>
    <t>CONS.BRNP8</t>
  </si>
  <si>
    <t>CONS.CA3.MPPA</t>
  </si>
  <si>
    <t>CONS.CA3_WPSC</t>
  </si>
  <si>
    <t>CONS.CADILAC</t>
  </si>
  <si>
    <t>CONS.CADILGMA2</t>
  </si>
  <si>
    <t>CONS.CAMPBELL1</t>
  </si>
  <si>
    <t>CONS.CAMPBELL2</t>
  </si>
  <si>
    <t>CONS.CAMPBELL3</t>
  </si>
  <si>
    <t>CONS.CC.JAXSON</t>
  </si>
  <si>
    <t>CONS.CROTON</t>
  </si>
  <si>
    <t>CONS.EXGNBB1</t>
  </si>
  <si>
    <t>CONS.EXGNBB1B</t>
  </si>
  <si>
    <t>CONS.FILERCITY</t>
  </si>
  <si>
    <t>CONS.GENESEE</t>
  </si>
  <si>
    <t>CONS.GENESEPS</t>
  </si>
  <si>
    <t>CONS.GRATIOT1</t>
  </si>
  <si>
    <t>CONS.GRATIOT2</t>
  </si>
  <si>
    <t>CONS.GRAYLGY2</t>
  </si>
  <si>
    <t>CONS.GRAYLNG</t>
  </si>
  <si>
    <t>CONS.GYRD1WPSC</t>
  </si>
  <si>
    <t>CONS.GYRD2WPSC</t>
  </si>
  <si>
    <t>CONS.GYRD3WPSC</t>
  </si>
  <si>
    <t>CONS.HARDY</t>
  </si>
  <si>
    <t>CONS.HILLMAN</t>
  </si>
  <si>
    <t>CONS.HODENPYL</t>
  </si>
  <si>
    <t>CONS.HRSY10</t>
  </si>
  <si>
    <t>CONS.HRSY9</t>
  </si>
  <si>
    <t>CONS.JAXON_1</t>
  </si>
  <si>
    <t>CONS.JAXON_2</t>
  </si>
  <si>
    <t>CONS.KALK</t>
  </si>
  <si>
    <t>CONS.KAL_RGEN_</t>
  </si>
  <si>
    <t>CONS.KARN1</t>
  </si>
  <si>
    <t>CONS.KARN2</t>
  </si>
  <si>
    <t>CONS.KARN3</t>
  </si>
  <si>
    <t>CONS.KARN4</t>
  </si>
  <si>
    <t>CONS.KENCNTY1</t>
  </si>
  <si>
    <t>CONS.LIVINGEN1</t>
  </si>
  <si>
    <t>CONS.LIVINGEN2</t>
  </si>
  <si>
    <t>CONS.LIVINGEN3</t>
  </si>
  <si>
    <t>CONS.LIVINGEN4</t>
  </si>
  <si>
    <t>CONS.LUDINGTN1</t>
  </si>
  <si>
    <t>CONS.LUDINGTN2</t>
  </si>
  <si>
    <t>CONS.LUDINGTN3</t>
  </si>
  <si>
    <t>CONS.LUDINGTN4</t>
  </si>
  <si>
    <t>CONS.LUDINGTN5</t>
  </si>
  <si>
    <t>CONS.LUDINGTN6</t>
  </si>
  <si>
    <t>CONS.LWEP</t>
  </si>
  <si>
    <t>CONS.MCV</t>
  </si>
  <si>
    <t>CONS.MCV.MCV</t>
  </si>
  <si>
    <t>CONS.MIPOWER1</t>
  </si>
  <si>
    <t>CONS.MIPOWER2</t>
  </si>
  <si>
    <t>CONS.PALISA2A1</t>
  </si>
  <si>
    <t>CONS.RENAIGEN1</t>
  </si>
  <si>
    <t>CONS.RENAIGEN2</t>
  </si>
  <si>
    <t>CONS.RENAIGEN3</t>
  </si>
  <si>
    <t>CONS.RENAIGEN4</t>
  </si>
  <si>
    <t>CONS.SCWND1</t>
  </si>
  <si>
    <t>CONS.SCWND2</t>
  </si>
  <si>
    <t>CONS.SCWND3</t>
  </si>
  <si>
    <t>CONS.SCWND4</t>
  </si>
  <si>
    <t>CONS.TIPPY</t>
  </si>
  <si>
    <t>CONS.TUSCOLA1</t>
  </si>
  <si>
    <t>CONS.VKLINCOLN</t>
  </si>
  <si>
    <t>CONS.VKMCBAIN1</t>
  </si>
  <si>
    <t>CONS.VSTBG8</t>
  </si>
  <si>
    <t>CONS.ZEELAND1A</t>
  </si>
  <si>
    <t>CONS.ZEELAND1B</t>
  </si>
  <si>
    <t>CONS.ZEELAND2A</t>
  </si>
  <si>
    <t>CONS.ZEELAND2B</t>
  </si>
  <si>
    <t>CONS.ZEELAND2C</t>
  </si>
  <si>
    <t>CWLD.BLRG</t>
  </si>
  <si>
    <t>CWLD.CEC2CTG1</t>
  </si>
  <si>
    <t>CWLD.CEC2CTG2</t>
  </si>
  <si>
    <t>CWLD.CEC2CTG3</t>
  </si>
  <si>
    <t>CWLD.CEC2CTG4</t>
  </si>
  <si>
    <t>CWLD.PLANTD6</t>
  </si>
  <si>
    <t>CWLD.PLANTD7</t>
  </si>
  <si>
    <t>CWLD.PLANTD8</t>
  </si>
  <si>
    <t>CWLP.DALLMA83</t>
  </si>
  <si>
    <t>CWLP.DALLMA84</t>
  </si>
  <si>
    <t>CWLP.DALLMA91</t>
  </si>
  <si>
    <t>CWLP.DALLMA92</t>
  </si>
  <si>
    <t>CWLP.FACTOR91</t>
  </si>
  <si>
    <t>CWLP.INTERSA81</t>
  </si>
  <si>
    <t>CWLP.REYNOLS91</t>
  </si>
  <si>
    <t>DECO.APPLE</t>
  </si>
  <si>
    <t>DECO.BLR1.DEMO</t>
  </si>
  <si>
    <t>DECO.BLR1.MPPA</t>
  </si>
  <si>
    <t>DECO.BLR2.DEMO</t>
  </si>
  <si>
    <t>DECO.BLR2.MPPA</t>
  </si>
  <si>
    <t>DECO.BROOKFLD1</t>
  </si>
  <si>
    <t>DECO.BRP11</t>
  </si>
  <si>
    <t>DECO.BRP121</t>
  </si>
  <si>
    <t>DECO.BRP122</t>
  </si>
  <si>
    <t>DECO.BRP13</t>
  </si>
  <si>
    <t>DECO.COFAXP11</t>
  </si>
  <si>
    <t>DECO.CWEP</t>
  </si>
  <si>
    <t>DECO.DEAN12</t>
  </si>
  <si>
    <t>DECO.DEAN34</t>
  </si>
  <si>
    <t>DECO.DEERFLD</t>
  </si>
  <si>
    <t>DECO.DIGG1</t>
  </si>
  <si>
    <t>DECO.DIGG2</t>
  </si>
  <si>
    <t>DECO.DIGG3</t>
  </si>
  <si>
    <t>DECO.DIGS2</t>
  </si>
  <si>
    <t>DECO.DIGS3</t>
  </si>
  <si>
    <t>DECO.DIGSINT</t>
  </si>
  <si>
    <t>DECO.DLRYP11</t>
  </si>
  <si>
    <t>DECO.DLRYP12</t>
  </si>
  <si>
    <t>DECO.EXGNHW2</t>
  </si>
  <si>
    <t>DECO.EXGNMW2</t>
  </si>
  <si>
    <t>DECO.FERMI2</t>
  </si>
  <si>
    <t>DECO.FRMP112</t>
  </si>
  <si>
    <t>DECO.FRMP113</t>
  </si>
  <si>
    <t>DECO.FRMP114</t>
  </si>
  <si>
    <t>DECO.GRNWD1</t>
  </si>
  <si>
    <t>DECO.GWDP111</t>
  </si>
  <si>
    <t>DECO.GWDP112</t>
  </si>
  <si>
    <t>DECO.GWDP12</t>
  </si>
  <si>
    <t>DECO.HNKP111</t>
  </si>
  <si>
    <t>DECO.HNKP112</t>
  </si>
  <si>
    <t>DECO.HNKP113</t>
  </si>
  <si>
    <t>DECO.HNKP114</t>
  </si>
  <si>
    <t>DECO.HNKP121</t>
  </si>
  <si>
    <t>DECO.HNKP122</t>
  </si>
  <si>
    <t>DECO.HVSTW</t>
  </si>
  <si>
    <t>DECO.JUDD11</t>
  </si>
  <si>
    <t>DECO.JUDD12</t>
  </si>
  <si>
    <t>DECO.JUDD13</t>
  </si>
  <si>
    <t>DECO.JUDD14</t>
  </si>
  <si>
    <t>DECO.LUD1</t>
  </si>
  <si>
    <t>DECO.LUD2</t>
  </si>
  <si>
    <t>DECO.LUD3</t>
  </si>
  <si>
    <t>DECO.LUD4</t>
  </si>
  <si>
    <t>DECO.LUD5</t>
  </si>
  <si>
    <t>DECO.LUD6</t>
  </si>
  <si>
    <t>DECO.MCKINLEY1</t>
  </si>
  <si>
    <t>DECO.MINDEN1</t>
  </si>
  <si>
    <t>DECO.MONROE1</t>
  </si>
  <si>
    <t>DECO.MONROE2</t>
  </si>
  <si>
    <t>DECO.MONROE3</t>
  </si>
  <si>
    <t>DECO.MONROE4</t>
  </si>
  <si>
    <t>DECO.MONRP11</t>
  </si>
  <si>
    <t>DECO.NEP111</t>
  </si>
  <si>
    <t>DECO.NEP112</t>
  </si>
  <si>
    <t>DECO.NEP113</t>
  </si>
  <si>
    <t>DECO.NEP114</t>
  </si>
  <si>
    <t>DECO.NEP131</t>
  </si>
  <si>
    <t>DECO.NEP132</t>
  </si>
  <si>
    <t>DECO.NOBEL</t>
  </si>
  <si>
    <t>DECO.OLIVRP11</t>
  </si>
  <si>
    <t>DECO.PHEASANT1</t>
  </si>
  <si>
    <t>DECO.PINE_TREE</t>
  </si>
  <si>
    <t>DECO.PINNEBOG</t>
  </si>
  <si>
    <t>DECO.PLACDP12</t>
  </si>
  <si>
    <t>DECO.PUTNMP11</t>
  </si>
  <si>
    <t>DECO.RRP11</t>
  </si>
  <si>
    <t>DECO.RVRRGE3</t>
  </si>
  <si>
    <t>DECO.SIGEL1</t>
  </si>
  <si>
    <t>DECO.SLOCMP11</t>
  </si>
  <si>
    <t>DECO.STCLAIR1</t>
  </si>
  <si>
    <t>DECO.STCLAIR2</t>
  </si>
  <si>
    <t>DECO.STCLAIR3</t>
  </si>
  <si>
    <t>DECO.STCLAIR6</t>
  </si>
  <si>
    <t>DECO.STCLAIR7</t>
  </si>
  <si>
    <t>DECO.STCLP11</t>
  </si>
  <si>
    <t>DECO.STCLP12</t>
  </si>
  <si>
    <t>DECO.SUPP111</t>
  </si>
  <si>
    <t>DECO.SUPP112</t>
  </si>
  <si>
    <t>DECO.SUPP113</t>
  </si>
  <si>
    <t>DECO.TRNCNL9</t>
  </si>
  <si>
    <t>DECO.TURTLE1</t>
  </si>
  <si>
    <t>DECO.TURTLE2</t>
  </si>
  <si>
    <t>DECO.TUSCOLA2</t>
  </si>
  <si>
    <t>DECO.WILMTP11</t>
  </si>
  <si>
    <t>DPC.EKM1</t>
  </si>
  <si>
    <t>DPC.EKM2</t>
  </si>
  <si>
    <t>DPC.FLAMBEAU</t>
  </si>
  <si>
    <t>DPC.GENOA3</t>
  </si>
  <si>
    <t>DPC.JPM</t>
  </si>
  <si>
    <t>DPC.MCNEILUS2</t>
  </si>
  <si>
    <t>DPC.WINNEBAGO</t>
  </si>
  <si>
    <t>EAI.AECCBAILEY</t>
  </si>
  <si>
    <t>EAI.AECCHYDRO2</t>
  </si>
  <si>
    <t>EAI.AECCHYDRO9</t>
  </si>
  <si>
    <t>EAI.AECCMCCLLN</t>
  </si>
  <si>
    <t>EAI.AECCMGVCT1</t>
  </si>
  <si>
    <t>EAI.AECCMGVCT2</t>
  </si>
  <si>
    <t>EAI.AECCMGVMST</t>
  </si>
  <si>
    <t>EAI.AECCOSWCT1</t>
  </si>
  <si>
    <t>EAI.AECCOSWCT2</t>
  </si>
  <si>
    <t>EAI.AECCOSWCT3</t>
  </si>
  <si>
    <t>EAI.AECCOSWCT4</t>
  </si>
  <si>
    <t>EAI.AECCOSWCT5</t>
  </si>
  <si>
    <t>EAI.AECCOSWCT6</t>
  </si>
  <si>
    <t>EAI.AECCOSWCT7</t>
  </si>
  <si>
    <t>EAI.AECCOSWST1</t>
  </si>
  <si>
    <t>EAI.AECCOSWST2</t>
  </si>
  <si>
    <t>EAI.ANO1</t>
  </si>
  <si>
    <t>EAI.ANO2</t>
  </si>
  <si>
    <t>EAI.BLAKELY1</t>
  </si>
  <si>
    <t>EAI.BLAKELY2</t>
  </si>
  <si>
    <t>EAI.CARPEN1</t>
  </si>
  <si>
    <t>EAI.CARPEN2</t>
  </si>
  <si>
    <t>EAI.CC.AECCMGV</t>
  </si>
  <si>
    <t>EAI.CC.AECCOSW</t>
  </si>
  <si>
    <t>EAI.CC.UPS1</t>
  </si>
  <si>
    <t>EAI.CC.UPS2</t>
  </si>
  <si>
    <t>EAI.CC.UPS3</t>
  </si>
  <si>
    <t>EAI.CC.UPS4</t>
  </si>
  <si>
    <t>EAI.CWL_A</t>
  </si>
  <si>
    <t>EAI.CWL_B</t>
  </si>
  <si>
    <t>EAI.CWL_C</t>
  </si>
  <si>
    <t>EAI.CWL_D</t>
  </si>
  <si>
    <t>EAI.CWL_E</t>
  </si>
  <si>
    <t>EAI.DEGRAY1</t>
  </si>
  <si>
    <t>EAI.DEGRAY2</t>
  </si>
  <si>
    <t>EAI.DELL.CT1</t>
  </si>
  <si>
    <t>EAI.DELL.CT2</t>
  </si>
  <si>
    <t>EAI.DELL.ST3</t>
  </si>
  <si>
    <t>EAI.H_SPR1_CT1</t>
  </si>
  <si>
    <t>EAI.H_SPR1_CT2</t>
  </si>
  <si>
    <t>EAI.H_SPR1_ST</t>
  </si>
  <si>
    <t>EAI.INDEPEND1</t>
  </si>
  <si>
    <t>EAI.INDEPEND2</t>
  </si>
  <si>
    <t>EAI.LK_CATH4</t>
  </si>
  <si>
    <t>EAI.PBENRGY_CT</t>
  </si>
  <si>
    <t>EAI.PBENRGY_ST</t>
  </si>
  <si>
    <t>EAI.PLUM1_MEUC</t>
  </si>
  <si>
    <t>EAI.PLUMPT</t>
  </si>
  <si>
    <t>EAI.PLUM_1C</t>
  </si>
  <si>
    <t>EAI.PLUM_PPEA</t>
  </si>
  <si>
    <t>EAI.REMMEL123</t>
  </si>
  <si>
    <t>EAI.STUTTGART</t>
  </si>
  <si>
    <t>EAI.UPS1_CT1</t>
  </si>
  <si>
    <t>EAI.UPS1_CT2</t>
  </si>
  <si>
    <t>EAI.UPS1_ST</t>
  </si>
  <si>
    <t>EAI.UPS2_CT1</t>
  </si>
  <si>
    <t>EAI.UPS2_CT2</t>
  </si>
  <si>
    <t>EAI.UPS2_ST</t>
  </si>
  <si>
    <t>EAI.UPS3_CT1</t>
  </si>
  <si>
    <t>EAI.UPS3_CT2</t>
  </si>
  <si>
    <t>EAI.UPS3_ST</t>
  </si>
  <si>
    <t>EAI.UPS4_CT1</t>
  </si>
  <si>
    <t>EAI.UPS4_CT2</t>
  </si>
  <si>
    <t>EAI.UPS4_ST</t>
  </si>
  <si>
    <t>EAI.WH_BLUFF1</t>
  </si>
  <si>
    <t>EAI.WH_BLUFF2</t>
  </si>
  <si>
    <t>EES.ACAD2_CT1</t>
  </si>
  <si>
    <t>EES.ACAD2_CT2</t>
  </si>
  <si>
    <t>EES.ACAD2_ST</t>
  </si>
  <si>
    <t>EES.AIRLIQ_GEI</t>
  </si>
  <si>
    <t>EES.AIRLIQ_PNC</t>
  </si>
  <si>
    <t>EES.AXIALL</t>
  </si>
  <si>
    <t>EES.AXLPLQ</t>
  </si>
  <si>
    <t>EES.BASFVFW</t>
  </si>
  <si>
    <t>EES.CALCAS1_CT</t>
  </si>
  <si>
    <t>EES.CALCAS2_CT</t>
  </si>
  <si>
    <t>EES.CARV_A</t>
  </si>
  <si>
    <t>EES.CARV_BC</t>
  </si>
  <si>
    <t>EES.CONC</t>
  </si>
  <si>
    <t>EES.CYPRESS1CT</t>
  </si>
  <si>
    <t>EES.CYPRESS2CT</t>
  </si>
  <si>
    <t>EES.DOWCHEM</t>
  </si>
  <si>
    <t>EES.DOWCHEMECO</t>
  </si>
  <si>
    <t>EES.DOWCHEMPK</t>
  </si>
  <si>
    <t>EES.DOWCHEMSUP</t>
  </si>
  <si>
    <t>EES.ENCO</t>
  </si>
  <si>
    <t>EES.ESSO</t>
  </si>
  <si>
    <t>EES.EWOM_RS</t>
  </si>
  <si>
    <t>EES.EXXOBMT</t>
  </si>
  <si>
    <t>EES.EXXON</t>
  </si>
  <si>
    <t>EES.FORMOSA_BR</t>
  </si>
  <si>
    <t>EES.FRONT_TX1</t>
  </si>
  <si>
    <t>EES.FRONT_TX2</t>
  </si>
  <si>
    <t>EES.FRONT_TX3</t>
  </si>
  <si>
    <t>EES.GEISMAR</t>
  </si>
  <si>
    <t>EES.GP_PORTHUD</t>
  </si>
  <si>
    <t>EES.HNTSMN_PNO</t>
  </si>
  <si>
    <t>EES.LONSTR1</t>
  </si>
  <si>
    <t>EES.L_CREEK1</t>
  </si>
  <si>
    <t>EES.L_CREEK2</t>
  </si>
  <si>
    <t>EES.L_GYPSY2</t>
  </si>
  <si>
    <t>EES.L_GYPSY3</t>
  </si>
  <si>
    <t>EES.MOTIVA_GEN</t>
  </si>
  <si>
    <t>EES.NELSON1</t>
  </si>
  <si>
    <t>EES.NELSON2</t>
  </si>
  <si>
    <t>EES.NELSON4</t>
  </si>
  <si>
    <t>EES.NELSON6</t>
  </si>
  <si>
    <t>EES.NINEM6_CT1</t>
  </si>
  <si>
    <t>EES.NINEM6_CT2</t>
  </si>
  <si>
    <t>EES.NINEM6_ST</t>
  </si>
  <si>
    <t>EES.NINEMILE4</t>
  </si>
  <si>
    <t>EES.NINEMILE5</t>
  </si>
  <si>
    <t>EES.OUACH_1</t>
  </si>
  <si>
    <t>EES.OUACH_2</t>
  </si>
  <si>
    <t>EES.OUACH_3</t>
  </si>
  <si>
    <t>EES.PERVL1</t>
  </si>
  <si>
    <t>EES.PERVL2_CT</t>
  </si>
  <si>
    <t>EES.RICE1</t>
  </si>
  <si>
    <t>EES.RVRBEND1</t>
  </si>
  <si>
    <t>EES.SABINE1</t>
  </si>
  <si>
    <t>EES.SABINE3</t>
  </si>
  <si>
    <t>EES.SABINE4</t>
  </si>
  <si>
    <t>EES.SABINE5</t>
  </si>
  <si>
    <t>EES.SABINECO</t>
  </si>
  <si>
    <t>EES.SAM_DAM_12</t>
  </si>
  <si>
    <t>EES.SAN_JC1_CT</t>
  </si>
  <si>
    <t>EES.SAN_JC2_CT</t>
  </si>
  <si>
    <t>EES.STERL7</t>
  </si>
  <si>
    <t>EES.TAFTCOGEN</t>
  </si>
  <si>
    <t>EES.TLD_CLECO1</t>
  </si>
  <si>
    <t>EES.TLD_CLECO2</t>
  </si>
  <si>
    <t>EES.TOL_BEND1</t>
  </si>
  <si>
    <t>EES.TOL_BEND2</t>
  </si>
  <si>
    <t>EES.UCB</t>
  </si>
  <si>
    <t>EES.UCBECO</t>
  </si>
  <si>
    <t>EES.UCBSUP</t>
  </si>
  <si>
    <t>EES.VIDALIA</t>
  </si>
  <si>
    <t>EES.WATRFD1</t>
  </si>
  <si>
    <t>EES.WATRFD2</t>
  </si>
  <si>
    <t>EES.WATRFD3</t>
  </si>
  <si>
    <t>EES.WATRFD4_CT</t>
  </si>
  <si>
    <t>EES.WPEC_CT1</t>
  </si>
  <si>
    <t>EES.WPEC_CT2</t>
  </si>
  <si>
    <t>EES.WPEC_ST</t>
  </si>
  <si>
    <t>EES.WRPP1</t>
  </si>
  <si>
    <t>EMBA.ATTALA1</t>
  </si>
  <si>
    <t>EMBA.B_WILSON1</t>
  </si>
  <si>
    <t>EMBA.G_ANDRUS1</t>
  </si>
  <si>
    <t>EMBA.G_GULF_A</t>
  </si>
  <si>
    <t>EMBA.G_GULF_L</t>
  </si>
  <si>
    <t>EMBA.G_GULF_M</t>
  </si>
  <si>
    <t>EMBA.G_GULF_N</t>
  </si>
  <si>
    <t>EMBA.HINDS1CT1</t>
  </si>
  <si>
    <t>EMBA.HINDS1CT2</t>
  </si>
  <si>
    <t>EMBA.HINDS1_ST</t>
  </si>
  <si>
    <t>EMBA.RX_BRN4</t>
  </si>
  <si>
    <t>EMBA.RX_BRN5CT</t>
  </si>
  <si>
    <t>GRE.ALTW.ENDVI</t>
  </si>
  <si>
    <t>GRE.CAMBRCAMB</t>
  </si>
  <si>
    <t>GRE.CAMBRCAMB2</t>
  </si>
  <si>
    <t>GRE.CHANDLERWD</t>
  </si>
  <si>
    <t>GRE.CHRISFRWD</t>
  </si>
  <si>
    <t>GRE.COALC1_AC</t>
  </si>
  <si>
    <t>GRE.COALC2_AC</t>
  </si>
  <si>
    <t>GRE.ELKRI1</t>
  </si>
  <si>
    <t>GRE.ELKRI4</t>
  </si>
  <si>
    <t>GRE.ELMCR2_IBR</t>
  </si>
  <si>
    <t>GRE.ELMCRK</t>
  </si>
  <si>
    <t>GRE.GMARAGMAR</t>
  </si>
  <si>
    <t>GRE.LITCHF_1</t>
  </si>
  <si>
    <t>GRE.LITCH_QS</t>
  </si>
  <si>
    <t>GRE.LKFLGR1</t>
  </si>
  <si>
    <t>GRE.LKFLGR2</t>
  </si>
  <si>
    <t>GRE.LKFLGR3</t>
  </si>
  <si>
    <t>GRE.LKFLGR4</t>
  </si>
  <si>
    <t>GRE.LKFLGR5</t>
  </si>
  <si>
    <t>GRE.LKFLGR6</t>
  </si>
  <si>
    <t>GRE.MAPLEMAPL</t>
  </si>
  <si>
    <t>GRE.MOOSELK</t>
  </si>
  <si>
    <t>GRE.MORA__2_5</t>
  </si>
  <si>
    <t>GRE.MORA__6</t>
  </si>
  <si>
    <t>GRE.MOWER2</t>
  </si>
  <si>
    <t>GRE.NBRNCG_QS</t>
  </si>
  <si>
    <t>GRE.ORMATHR</t>
  </si>
  <si>
    <t>GRE.PRINC1</t>
  </si>
  <si>
    <t>GRE.PRINC2</t>
  </si>
  <si>
    <t>GRE.PVLYGR1</t>
  </si>
  <si>
    <t>GRE.PVLYGR2</t>
  </si>
  <si>
    <t>GRE.PVLYGR3</t>
  </si>
  <si>
    <t>GRE.ROCKLAKE</t>
  </si>
  <si>
    <t>GRE.SMP.PVWIND</t>
  </si>
  <si>
    <t>GRE.STBON1</t>
  </si>
  <si>
    <t>GRE.TRIMTTRIM</t>
  </si>
  <si>
    <t>HE.07LCPGEN1</t>
  </si>
  <si>
    <t>HE.07LCPGEN2</t>
  </si>
  <si>
    <t>HE.07LCPGEN3</t>
  </si>
  <si>
    <t>HE.07LCPGEN4</t>
  </si>
  <si>
    <t>HE.07LCPGEN5</t>
  </si>
  <si>
    <t>HE.07LCPGEN6</t>
  </si>
  <si>
    <t>HE.MEROM1</t>
  </si>
  <si>
    <t>HE.MEROM2</t>
  </si>
  <si>
    <t>HE.WORTH1</t>
  </si>
  <si>
    <t>HE.WORTH2</t>
  </si>
  <si>
    <t>HE.WORTH3</t>
  </si>
  <si>
    <t>HE.WORTH4</t>
  </si>
  <si>
    <t>IPL.16EVCT7</t>
  </si>
  <si>
    <t>IPL.16EVCT8</t>
  </si>
  <si>
    <t>IPL.16EVST9</t>
  </si>
  <si>
    <t>IPL.16GEOR11G</t>
  </si>
  <si>
    <t>IPL.16GEOR22G</t>
  </si>
  <si>
    <t>IPL.16GEOR33G</t>
  </si>
  <si>
    <t>IPL.16GEOR44G</t>
  </si>
  <si>
    <t>IPL.16PETEE1</t>
  </si>
  <si>
    <t>IPL.16PETEE2</t>
  </si>
  <si>
    <t>IPL.16PETEE3</t>
  </si>
  <si>
    <t>IPL.16PETEE4</t>
  </si>
  <si>
    <t>IPL.16STOC4C4</t>
  </si>
  <si>
    <t>IPL.16STOC5C5</t>
  </si>
  <si>
    <t>IPL.16STOU5O5</t>
  </si>
  <si>
    <t>IPL.16STOU6O6</t>
  </si>
  <si>
    <t>IPL.16STOU7O7</t>
  </si>
  <si>
    <t>IPL.16STOUCC6</t>
  </si>
  <si>
    <t>IPL.16STOUTR1</t>
  </si>
  <si>
    <t>LAFA.HARGIS1</t>
  </si>
  <si>
    <t>LAFA.HARGIS2</t>
  </si>
  <si>
    <t>LAFA.LABBE1</t>
  </si>
  <si>
    <t>LAFA.LABBE2</t>
  </si>
  <si>
    <t>LAGN.BC1T_3</t>
  </si>
  <si>
    <t>LAGN.BC1T_4</t>
  </si>
  <si>
    <t>LAGN.BC2_1</t>
  </si>
  <si>
    <t>LAGN.BC2_2</t>
  </si>
  <si>
    <t>LAGN.BC2_3</t>
  </si>
  <si>
    <t>LAGN.BCI_1</t>
  </si>
  <si>
    <t>LAGN.BCI_2</t>
  </si>
  <si>
    <t>LAGN.BYCT1</t>
  </si>
  <si>
    <t>LAGN.BYCT2</t>
  </si>
  <si>
    <t>LAGN.BYCT3</t>
  </si>
  <si>
    <t>LAGN.BYCT4</t>
  </si>
  <si>
    <t>LAGN.CTW1</t>
  </si>
  <si>
    <t>LAGN.CTW2</t>
  </si>
  <si>
    <t>LAGN.CTW3</t>
  </si>
  <si>
    <t>LAGN.CTW4</t>
  </si>
  <si>
    <t>LAGN.STET1</t>
  </si>
  <si>
    <t>LAGN.STET10</t>
  </si>
  <si>
    <t>LAGN.STET2</t>
  </si>
  <si>
    <t>LAGN.STET3</t>
  </si>
  <si>
    <t>LAGN.STET4</t>
  </si>
  <si>
    <t>LAGN.STET6</t>
  </si>
  <si>
    <t>LAGN.STET7</t>
  </si>
  <si>
    <t>LAGN.STET8</t>
  </si>
  <si>
    <t>LAGN.STET9</t>
  </si>
  <si>
    <t>LEPA.HOUMA_G14</t>
  </si>
  <si>
    <t>LEPA.HOUMA_G15</t>
  </si>
  <si>
    <t>LEPA.HOUMA_G16</t>
  </si>
  <si>
    <t>LEPA.MGC_UNT01</t>
  </si>
  <si>
    <t>LEPA.MURRAY</t>
  </si>
  <si>
    <t>MDU.CEDARHLS</t>
  </si>
  <si>
    <t>MDU.DIAMNDWILW</t>
  </si>
  <si>
    <t>MDU.GLENDC1</t>
  </si>
  <si>
    <t>MDU.GLENDC2</t>
  </si>
  <si>
    <t>MDU.GLENULST6</t>
  </si>
  <si>
    <t>MDU.HESKET1</t>
  </si>
  <si>
    <t>MDU.HESKET2</t>
  </si>
  <si>
    <t>MDU.HESKET3</t>
  </si>
  <si>
    <t>MDU.LEWIS1</t>
  </si>
  <si>
    <t>MDU.LEWIS2</t>
  </si>
  <si>
    <t>MDU.MCTURB1</t>
  </si>
  <si>
    <t>MDU.TATANKA1</t>
  </si>
  <si>
    <t>MDU.TSWF1</t>
  </si>
  <si>
    <t>MEC.ADAIR_W1</t>
  </si>
  <si>
    <t>MEC.ADAMS</t>
  </si>
  <si>
    <t>MEC.BEAVERCR</t>
  </si>
  <si>
    <t>MEC.BEPM.NEL4</t>
  </si>
  <si>
    <t>MEC.BEPM.WS3</t>
  </si>
  <si>
    <t>MEC.BEPM.WS4</t>
  </si>
  <si>
    <t>MEC.CAROL_W1</t>
  </si>
  <si>
    <t>MEC.CENTURY_1</t>
  </si>
  <si>
    <t>MEC.CHASCS1</t>
  </si>
  <si>
    <t>MEC.CHASCS2</t>
  </si>
  <si>
    <t>MEC.CHASCS_W</t>
  </si>
  <si>
    <t>MEC.CLIPR1</t>
  </si>
  <si>
    <t>MEC.CORALV1</t>
  </si>
  <si>
    <t>MEC.CORALV2</t>
  </si>
  <si>
    <t>MEC.CORALV3</t>
  </si>
  <si>
    <t>MEC.CORALV4</t>
  </si>
  <si>
    <t>MEC.ECLIPSE1</t>
  </si>
  <si>
    <t>MEC.EL_FARM_1</t>
  </si>
  <si>
    <t>MEC.EL_FARM_2</t>
  </si>
  <si>
    <t>MEC.EL_FARM_3</t>
  </si>
  <si>
    <t>MEC.FARMER</t>
  </si>
  <si>
    <t>MEC.GDMEC_1</t>
  </si>
  <si>
    <t>MEC.GDMEC_1_3</t>
  </si>
  <si>
    <t>MEC.GDMEC_2</t>
  </si>
  <si>
    <t>MEC.GDMEC_2_3</t>
  </si>
  <si>
    <t>MEC.HIGHLAND1</t>
  </si>
  <si>
    <t>MEC.HIGHLAND2</t>
  </si>
  <si>
    <t>MEC.HIGHLAND3</t>
  </si>
  <si>
    <t>MEC.IDAGROVE</t>
  </si>
  <si>
    <t>MEC.KNOXIN_1</t>
  </si>
  <si>
    <t>MEC.LAUREL_1</t>
  </si>
  <si>
    <t>MEC.LOUISA_1</t>
  </si>
  <si>
    <t>MEC.LUNDGREN</t>
  </si>
  <si>
    <t>MEC.LUNDQS_1</t>
  </si>
  <si>
    <t>MEC.MACKSBURG</t>
  </si>
  <si>
    <t>MEC.MOLCT_14</t>
  </si>
  <si>
    <t>MEC.MORNLIGHT</t>
  </si>
  <si>
    <t>MEC.MRES.PELLA</t>
  </si>
  <si>
    <t>MEC.NEALN_3</t>
  </si>
  <si>
    <t>MEC.NEALS_4</t>
  </si>
  <si>
    <t>MEC.NWHAR_IBR</t>
  </si>
  <si>
    <t>MEC.OBRIEN</t>
  </si>
  <si>
    <t>MEC.OTTUMWA1</t>
  </si>
  <si>
    <t>MEC.PHEC_1</t>
  </si>
  <si>
    <t>MEC.PHEC_2</t>
  </si>
  <si>
    <t>MEC.PHEC_3</t>
  </si>
  <si>
    <t>MEC.POCHNT_1</t>
  </si>
  <si>
    <t>MEC.PPWIND</t>
  </si>
  <si>
    <t>MEC.PRAIRIE</t>
  </si>
  <si>
    <t>MEC.RHILLS14</t>
  </si>
  <si>
    <t>MEC.RHILLS58</t>
  </si>
  <si>
    <t>MEC.RIVSID_5</t>
  </si>
  <si>
    <t>MEC.ROLLHILL_1</t>
  </si>
  <si>
    <t>MEC.ROLLHILL_2</t>
  </si>
  <si>
    <t>MEC.ROLLHILL_3</t>
  </si>
  <si>
    <t>MEC.SHENDO_1</t>
  </si>
  <si>
    <t>MEC.STORMLK_1</t>
  </si>
  <si>
    <t>MEC.SYCAMO_1</t>
  </si>
  <si>
    <t>MEC.SYCAMO_2</t>
  </si>
  <si>
    <t>MEC.VICTRM_1</t>
  </si>
  <si>
    <t>MEC.VIENNA1</t>
  </si>
  <si>
    <t>MEC.WALNUT_W1</t>
  </si>
  <si>
    <t>MEC.WELLSBURG</t>
  </si>
  <si>
    <t>MEC.WSEC3</t>
  </si>
  <si>
    <t>MEC.WSEC4</t>
  </si>
  <si>
    <t>MGE.BLTPLTG6</t>
  </si>
  <si>
    <t>MGE.BLTPLTG7</t>
  </si>
  <si>
    <t>MGE.JOUCOLUM1</t>
  </si>
  <si>
    <t>MGE.JOUCOLUM2</t>
  </si>
  <si>
    <t>MGE.LRRGTOT</t>
  </si>
  <si>
    <t>MGE.WCCF</t>
  </si>
  <si>
    <t>MGE.WMARIN034</t>
  </si>
  <si>
    <t>MIUP.CLVHDRTN1</t>
  </si>
  <si>
    <t>MIUP.DETRDBN1</t>
  </si>
  <si>
    <t>MIUP.DFTR13N1</t>
  </si>
  <si>
    <t>MIUP.GARWND1</t>
  </si>
  <si>
    <t>MIUP.GARWND2</t>
  </si>
  <si>
    <t>MIUP.LITTLQUIN</t>
  </si>
  <si>
    <t>MIUP.MAGAZESH</t>
  </si>
  <si>
    <t>MIUP.MANSTQN1</t>
  </si>
  <si>
    <t>MIUP.PSQIGI5</t>
  </si>
  <si>
    <t>MIUP.PSQIGI6</t>
  </si>
  <si>
    <t>MIUP.PSQIGI7</t>
  </si>
  <si>
    <t>MIUP.PSQIGI8</t>
  </si>
  <si>
    <t>MIUP.PSQIGI9</t>
  </si>
  <si>
    <t>MIUP.ROBERNEWB</t>
  </si>
  <si>
    <t>MIUP.WPMIWPIN1</t>
  </si>
  <si>
    <t>MIUP.WPMIWPIN2</t>
  </si>
  <si>
    <t>MIUP.WPMIWPIN3</t>
  </si>
  <si>
    <t>MP.BISON1</t>
  </si>
  <si>
    <t>MP.BLNCHR123</t>
  </si>
  <si>
    <t>MP.BOS111</t>
  </si>
  <si>
    <t>MP.BOS112</t>
  </si>
  <si>
    <t>MP.BOS233</t>
  </si>
  <si>
    <t>MP.FONDLA1</t>
  </si>
  <si>
    <t>MP.HIBBAR3</t>
  </si>
  <si>
    <t>MP.HIBBAR4</t>
  </si>
  <si>
    <t>MP.LASKIN1</t>
  </si>
  <si>
    <t>MP.LASKIN2</t>
  </si>
  <si>
    <t>MP.MP_BOS4</t>
  </si>
  <si>
    <t>MP.OLIVER12</t>
  </si>
  <si>
    <t>MP.TACHB1</t>
  </si>
  <si>
    <t>MP.TACHB2</t>
  </si>
  <si>
    <t>MP.TACRIDGE1</t>
  </si>
  <si>
    <t>MP.THOMSON</t>
  </si>
  <si>
    <t>MP.WPPI_BOS4</t>
  </si>
  <si>
    <t>MPW.UNIT_7</t>
  </si>
  <si>
    <t>MPW.UNIT_8</t>
  </si>
  <si>
    <t>MPW.UNIT_9</t>
  </si>
  <si>
    <t>NIPS.BAILLP10</t>
  </si>
  <si>
    <t>NIPS.BCWF.SIG</t>
  </si>
  <si>
    <t>NIPS.BENTONCO</t>
  </si>
  <si>
    <t>NIPS.HWND1.IPL</t>
  </si>
  <si>
    <t>NIPS.MICHCP12</t>
  </si>
  <si>
    <t>NIPS.NORWAPNOR</t>
  </si>
  <si>
    <t>NIPS.OAKDAPOAK</t>
  </si>
  <si>
    <t>NIPS.SCHAHP14</t>
  </si>
  <si>
    <t>NIPS.SCHAHP15</t>
  </si>
  <si>
    <t>NIPS.SCHAHP16A</t>
  </si>
  <si>
    <t>NIPS.SCHAHP16B</t>
  </si>
  <si>
    <t>NIPS.SCHAHP17</t>
  </si>
  <si>
    <t>NIPS.SCHAHP18</t>
  </si>
  <si>
    <t>NIPS.WHITNGT1</t>
  </si>
  <si>
    <t>NIPS.WHITNGT2</t>
  </si>
  <si>
    <t>NIPS.WHITNST</t>
  </si>
  <si>
    <t>NSP.ADAMSWD1</t>
  </si>
  <si>
    <t>NSP.AGASSIZBE</t>
  </si>
  <si>
    <t>NSP.ALDRIHERC</t>
  </si>
  <si>
    <t>NSP.ANSON2</t>
  </si>
  <si>
    <t>NSP.ANSON3</t>
  </si>
  <si>
    <t>NSP.ANSON4</t>
  </si>
  <si>
    <t>NSP.BAYFRN4</t>
  </si>
  <si>
    <t>NSP.BAYFRN5</t>
  </si>
  <si>
    <t>NSP.BAYFRN6</t>
  </si>
  <si>
    <t>NSP.BIGBLUE</t>
  </si>
  <si>
    <t>NSP.BIGFALL_A</t>
  </si>
  <si>
    <t>NSP.BLKDO2</t>
  </si>
  <si>
    <t>NSP.BLKDO5</t>
  </si>
  <si>
    <t>NSP.BLKDO6</t>
  </si>
  <si>
    <t>NSP.BLUEL1</t>
  </si>
  <si>
    <t>NSP.BLUEL2</t>
  </si>
  <si>
    <t>NSP.BLUEL3</t>
  </si>
  <si>
    <t>NSP.BLUEL4</t>
  </si>
  <si>
    <t>NSP.BLUE_LK7</t>
  </si>
  <si>
    <t>NSP.BLUE_LK8</t>
  </si>
  <si>
    <t>NSP.BUFFR_TR1</t>
  </si>
  <si>
    <t>NSP.BUFFR_TR2</t>
  </si>
  <si>
    <t>NSP.CANFLSG1</t>
  </si>
  <si>
    <t>NSP.CANFLSG2</t>
  </si>
  <si>
    <t>NSP.CEDARFAL</t>
  </si>
  <si>
    <t>NSP.CHARA_TR1</t>
  </si>
  <si>
    <t>NSP.CHARA_TR2</t>
  </si>
  <si>
    <t>NSP.CHARA_TR4</t>
  </si>
  <si>
    <t>NSP.CHEMOLSPO</t>
  </si>
  <si>
    <t>NSP.CHPFAL_TR1</t>
  </si>
  <si>
    <t>NSP.CHPFAL_TR2</t>
  </si>
  <si>
    <t>NSP.CISCO1</t>
  </si>
  <si>
    <t>NSP.CORNEL</t>
  </si>
  <si>
    <t>NSP.CWN1</t>
  </si>
  <si>
    <t>NSP.CWN2</t>
  </si>
  <si>
    <t>NSP.DANIELSN1</t>
  </si>
  <si>
    <t>NSP.EASTRDG1</t>
  </si>
  <si>
    <t>NSP.ELLIOTPK1</t>
  </si>
  <si>
    <t>NSP.EWINGTON1</t>
  </si>
  <si>
    <t>NSP.FENTO_TR1</t>
  </si>
  <si>
    <t>NSP.FENTO_TR2</t>
  </si>
  <si>
    <t>NSP.FLAMBHYDRO</t>
  </si>
  <si>
    <t>NSP.FRENCH1</t>
  </si>
  <si>
    <t>NSP.FRENCH2</t>
  </si>
  <si>
    <t>NSP.FRENCH3</t>
  </si>
  <si>
    <t>NSP.FRENCH4</t>
  </si>
  <si>
    <t>NSP.GARWIN1</t>
  </si>
  <si>
    <t>NSP.GDMEADOW</t>
  </si>
  <si>
    <t>NSP.GRANCT1</t>
  </si>
  <si>
    <t>NSP.GRANCT2</t>
  </si>
  <si>
    <t>NSP.GRANCT3</t>
  </si>
  <si>
    <t>NSP.GRANCT4</t>
  </si>
  <si>
    <t>NSP.HATFIHAT1</t>
  </si>
  <si>
    <t>NSP.HENNIPIN1</t>
  </si>
  <si>
    <t>NSP.HIBRDG.7</t>
  </si>
  <si>
    <t>NSP.HIBRDG.8</t>
  </si>
  <si>
    <t>NSP.HIBRDG9_1</t>
  </si>
  <si>
    <t>NSP.HIBRDG9_2</t>
  </si>
  <si>
    <t>NSP.HOLCOM</t>
  </si>
  <si>
    <t>NSP.INVRHL1</t>
  </si>
  <si>
    <t>NSP.INVRHL2</t>
  </si>
  <si>
    <t>NSP.INVRHL3</t>
  </si>
  <si>
    <t>NSP.INVRHL4</t>
  </si>
  <si>
    <t>NSP.INVRHL5</t>
  </si>
  <si>
    <t>NSP.INVRHL6</t>
  </si>
  <si>
    <t>NSP.JEFFERS2</t>
  </si>
  <si>
    <t>NSP.JIMFL</t>
  </si>
  <si>
    <t>NSP.KING1</t>
  </si>
  <si>
    <t>NSP.MANKATECG2</t>
  </si>
  <si>
    <t>NSP.MANKATECG3</t>
  </si>
  <si>
    <t>NSP.MARSHSOLAR</t>
  </si>
  <si>
    <t>NSP.MENOMOA</t>
  </si>
  <si>
    <t>NSP.MERPK1</t>
  </si>
  <si>
    <t>NSP.MINRVR1</t>
  </si>
  <si>
    <t>NSP.MMPA.BOGWF</t>
  </si>
  <si>
    <t>NSP.MMPA.FEP</t>
  </si>
  <si>
    <t>NSP.MNDAK1</t>
  </si>
  <si>
    <t>NSP.MNDAK2</t>
  </si>
  <si>
    <t>NSP.MNTCEL1</t>
  </si>
  <si>
    <t>NSP.MORAINE2</t>
  </si>
  <si>
    <t>NSP.MRES.MWF</t>
  </si>
  <si>
    <t>NSP.NEW_PNEW_</t>
  </si>
  <si>
    <t>NSP.NIPS.YANKE</t>
  </si>
  <si>
    <t>NSP.NOBLE.CWS1</t>
  </si>
  <si>
    <t>NSP.NOBLE.CWS2</t>
  </si>
  <si>
    <t>NSP.NOBLES_TR</t>
  </si>
  <si>
    <t>NSP.NOBLES_TR2</t>
  </si>
  <si>
    <t>NSP.NSTARSOLAR</t>
  </si>
  <si>
    <t>NSP.NULM.4GT</t>
  </si>
  <si>
    <t>NSP.NULM.5GT</t>
  </si>
  <si>
    <t>NSP.NULM.6GT</t>
  </si>
  <si>
    <t>NSP.NULM.7GT</t>
  </si>
  <si>
    <t>NSP.OAKLKE_IBR</t>
  </si>
  <si>
    <t>NSP.ODELL.WND</t>
  </si>
  <si>
    <t>NSP.PRISL1</t>
  </si>
  <si>
    <t>NSP.PRISL2</t>
  </si>
  <si>
    <t>NSP.PROSE</t>
  </si>
  <si>
    <t>NSP.PVALEY.WND</t>
  </si>
  <si>
    <t>NSP.RAPIDA1</t>
  </si>
  <si>
    <t>NSP.REDPINE</t>
  </si>
  <si>
    <t>NSP.REDWIN1</t>
  </si>
  <si>
    <t>NSP.REDWIN2</t>
  </si>
  <si>
    <t>NSP.RIVRSD10</t>
  </si>
  <si>
    <t>NSP.RIVRSD71</t>
  </si>
  <si>
    <t>NSP.RIVRSD72</t>
  </si>
  <si>
    <t>NSP.RIVRSD9</t>
  </si>
  <si>
    <t>NSP.ROCKRIDG1</t>
  </si>
  <si>
    <t>NSP.ROCK_CO1</t>
  </si>
  <si>
    <t>NSP.RWF__1_QS</t>
  </si>
  <si>
    <t>NSP.RWF__2</t>
  </si>
  <si>
    <t>NSP.SARTELL</t>
  </si>
  <si>
    <t>NSP.SHAKOBIO1</t>
  </si>
  <si>
    <t>NSP.SHERC3</t>
  </si>
  <si>
    <t>NSP.SHERCO1</t>
  </si>
  <si>
    <t>NSP.SHERCO2</t>
  </si>
  <si>
    <t>NSP.SMP.S3</t>
  </si>
  <si>
    <t>NSP.SPGSPG1</t>
  </si>
  <si>
    <t>NSP.STCLOUD1</t>
  </si>
  <si>
    <t>NSP.STCRO</t>
  </si>
  <si>
    <t>NSP.S_RIDGE1</t>
  </si>
  <si>
    <t>NSP.UILK1</t>
  </si>
  <si>
    <t>NSP.UOFMGEN1</t>
  </si>
  <si>
    <t>NSP.VALYVIEW1</t>
  </si>
  <si>
    <t>NSP.VELVAVELV</t>
  </si>
  <si>
    <t>NSP.WESTSID1</t>
  </si>
  <si>
    <t>NSP.WHEATO1</t>
  </si>
  <si>
    <t>NSP.WHEATO2</t>
  </si>
  <si>
    <t>NSP.WHEATO3</t>
  </si>
  <si>
    <t>NSP.WHEATO4</t>
  </si>
  <si>
    <t>NSP.WHEATO6</t>
  </si>
  <si>
    <t>NSP.WILMAR1</t>
  </si>
  <si>
    <t>NSP.WILMAR2</t>
  </si>
  <si>
    <t>NSP.WINDVEST1</t>
  </si>
  <si>
    <t>NSP.WISSOT_TR3</t>
  </si>
  <si>
    <t>NSP.WISSOT_TR4</t>
  </si>
  <si>
    <t>NSP.WOODST1</t>
  </si>
  <si>
    <t>NSP.WPIPST1</t>
  </si>
  <si>
    <t>NSP.W_TRIW_TR</t>
  </si>
  <si>
    <t>OTP.ASHTAIII</t>
  </si>
  <si>
    <t>OTP.ASHTUBULA</t>
  </si>
  <si>
    <t>OTP.BIGSTON1</t>
  </si>
  <si>
    <t>OTP.BRDRS1.WND</t>
  </si>
  <si>
    <t>OTP.CENTER1</t>
  </si>
  <si>
    <t>OTP.COURTNY.WF</t>
  </si>
  <si>
    <t>OTP.COYOT1</t>
  </si>
  <si>
    <t>OTP.EDGLYEDGL</t>
  </si>
  <si>
    <t>OTP.GRANTCO</t>
  </si>
  <si>
    <t>OTP.GRE.ASHTII</t>
  </si>
  <si>
    <t>OTP.GRE.SPRTWD</t>
  </si>
  <si>
    <t>OTP.HETLA</t>
  </si>
  <si>
    <t>OTP.HOOTL2</t>
  </si>
  <si>
    <t>OTP.HOOTL3</t>
  </si>
  <si>
    <t>OTP.JAMSPK1</t>
  </si>
  <si>
    <t>OTP.JAMSPK2</t>
  </si>
  <si>
    <t>OTP.LAKESWIND</t>
  </si>
  <si>
    <t>OTP.LANGDN1</t>
  </si>
  <si>
    <t>OTP.LANGDN2</t>
  </si>
  <si>
    <t>OTP.MDU.BSTON1</t>
  </si>
  <si>
    <t>OTP.MDU.COYOTE</t>
  </si>
  <si>
    <t>OTP.MPC.ASH</t>
  </si>
  <si>
    <t>OTP.MPC.ASH2</t>
  </si>
  <si>
    <t>OTP.MPC.COYT1</t>
  </si>
  <si>
    <t>OTP.MPC.LANGDN</t>
  </si>
  <si>
    <t>OTP.MPC.OLVIII</t>
  </si>
  <si>
    <t>OTP.MPC.YNG2</t>
  </si>
  <si>
    <t>OTP.MPWR</t>
  </si>
  <si>
    <t>OTP.RUGBY1MRES</t>
  </si>
  <si>
    <t>OTP.RUGBY1UMMP</t>
  </si>
  <si>
    <t>OTP.RUGBY1UPLS</t>
  </si>
  <si>
    <t>OTP.RUGBY1_IBR</t>
  </si>
  <si>
    <t>OTP.SLWAYO1</t>
  </si>
  <si>
    <t>OTP.Y2ACGEN.MP</t>
  </si>
  <si>
    <t>SIGE.10ABBGN1</t>
  </si>
  <si>
    <t>SIGE.10ABBGN2</t>
  </si>
  <si>
    <t>SIGE.10ABGTGT</t>
  </si>
  <si>
    <t>SIGE.10BGGTN2</t>
  </si>
  <si>
    <t>SIGE.10CULGN2</t>
  </si>
  <si>
    <t>SIGE.10CULGN3</t>
  </si>
  <si>
    <t>SIGE.10NEGTN1</t>
  </si>
  <si>
    <t>SIGE.ABBROWUN4</t>
  </si>
  <si>
    <t>SIGE.CANL1.AMP</t>
  </si>
  <si>
    <t>SIGE.CANL2.AMP</t>
  </si>
  <si>
    <t>SIGE.CANL3.AMP</t>
  </si>
  <si>
    <t>SIGE.FOWLR</t>
  </si>
  <si>
    <t>SIGE.WAR4ALCOA</t>
  </si>
  <si>
    <t>SIGE.WARR4SIGE</t>
  </si>
  <si>
    <t>SIPC.5MRN_PN14</t>
  </si>
  <si>
    <t>SIPC.MARI69</t>
  </si>
  <si>
    <t>SIPC.MARIOGEN5</t>
  </si>
  <si>
    <t>SIPC.MARIOGEN6</t>
  </si>
  <si>
    <t>SME.BATESV_1</t>
  </si>
  <si>
    <t>SME.BATESV_2</t>
  </si>
  <si>
    <t>SME.BATESV_3</t>
  </si>
  <si>
    <t>SME.GRANDGULF</t>
  </si>
  <si>
    <t>SME.MORROW_1</t>
  </si>
  <si>
    <t>SME.MORROW_2</t>
  </si>
  <si>
    <t>SME.MOS_3</t>
  </si>
  <si>
    <t>SME.MOS_4</t>
  </si>
  <si>
    <t>SME.MOS_5</t>
  </si>
  <si>
    <t>SME.MOS_CTG_1</t>
  </si>
  <si>
    <t>SME.MOS_CTG_2</t>
  </si>
  <si>
    <t>SME.MOS_STG_1</t>
  </si>
  <si>
    <t>SME.MOS_STG_2</t>
  </si>
  <si>
    <t>SME.MS_SOLAR3</t>
  </si>
  <si>
    <t>SME.PLUMPOINT</t>
  </si>
  <si>
    <t>SME.SLVRCRK_1</t>
  </si>
  <si>
    <t>SME.SLVRCRK_2</t>
  </si>
  <si>
    <t>SME.SLVRCRK_3</t>
  </si>
  <si>
    <t>SME.SYLV_1</t>
  </si>
  <si>
    <t>SME.SYLV_2</t>
  </si>
  <si>
    <t>SME.SYLV_3</t>
  </si>
  <si>
    <t>SMP.BLOOMIN_QS</t>
  </si>
  <si>
    <t>SMP.CCRK1.RPU</t>
  </si>
  <si>
    <t>SMP.CCRK2.RPU</t>
  </si>
  <si>
    <t>SMP.OWATONASIG</t>
  </si>
  <si>
    <t>SMP.OWEF</t>
  </si>
  <si>
    <t>SMP.PRESTON</t>
  </si>
  <si>
    <t>SMP.WES.RPU</t>
  </si>
  <si>
    <t>UPPC.GLADSTONE</t>
  </si>
  <si>
    <t>UPPC.PORTAGE</t>
  </si>
  <si>
    <t>UPPC.VICTORIA1</t>
  </si>
  <si>
    <t>UPPC.VICTORIA2</t>
  </si>
  <si>
    <t>UPPC.WARDEN</t>
  </si>
  <si>
    <t>WEC.BLUSKYGF</t>
  </si>
  <si>
    <t>WEC.BUTRIDGE1</t>
  </si>
  <si>
    <t>WEC.CCDGTC1</t>
  </si>
  <si>
    <t>WEC.CCDGTC2</t>
  </si>
  <si>
    <t>WEC.CCDGTC3</t>
  </si>
  <si>
    <t>WEC.CCDGTC4</t>
  </si>
  <si>
    <t>WEC.ERG1</t>
  </si>
  <si>
    <t>WEC.ERG2</t>
  </si>
  <si>
    <t>WEC.GERMANOT1</t>
  </si>
  <si>
    <t>WEC.GERMANOT2</t>
  </si>
  <si>
    <t>WEC.GERMANOT3</t>
  </si>
  <si>
    <t>WEC.GERMANOT4</t>
  </si>
  <si>
    <t>WEC.GERMANOT5</t>
  </si>
  <si>
    <t>WEC.GLACRHLS</t>
  </si>
  <si>
    <t>WEC.JOU_WMONT</t>
  </si>
  <si>
    <t>WEC.KAC_GE5CT</t>
  </si>
  <si>
    <t>WEC.KAC_ISPP</t>
  </si>
  <si>
    <t>WEC.OAKCREKC5</t>
  </si>
  <si>
    <t>WEC.OKCGC6</t>
  </si>
  <si>
    <t>WEC.OKCGC7</t>
  </si>
  <si>
    <t>WEC.OKCGC8</t>
  </si>
  <si>
    <t>WEC.PARIS01S1</t>
  </si>
  <si>
    <t>WEC.PARIS01S2</t>
  </si>
  <si>
    <t>WEC.PARIS01S3</t>
  </si>
  <si>
    <t>WEC.PARIS01S4</t>
  </si>
  <si>
    <t>WEC.PORTWA1CT1</t>
  </si>
  <si>
    <t>WEC.PORTWA1CT2</t>
  </si>
  <si>
    <t>WEC.PORTWA1ST0</t>
  </si>
  <si>
    <t>WEC.PORTWCT1</t>
  </si>
  <si>
    <t>WEC.PORTWCT2</t>
  </si>
  <si>
    <t>WEC.PORTWST1</t>
  </si>
  <si>
    <t>WEC.PTBEACB5</t>
  </si>
  <si>
    <t>WEC.PTBHGB1</t>
  </si>
  <si>
    <t>WEC.PTBHGB2</t>
  </si>
  <si>
    <t>WEC.RBC1</t>
  </si>
  <si>
    <t>WEC.UNIVEV130</t>
  </si>
  <si>
    <t>WEC.VALLYGA1</t>
  </si>
  <si>
    <t>WEC.VALLYGA2</t>
  </si>
  <si>
    <t>WPS.COLUMBIA1</t>
  </si>
  <si>
    <t>WPS.COLUMBIA2</t>
  </si>
  <si>
    <t>WPS.CRANECREK</t>
  </si>
  <si>
    <t>WPS.CUSTEGEN1</t>
  </si>
  <si>
    <t>WPS.DEPERE</t>
  </si>
  <si>
    <t>WPS.DPC.WESTN4</t>
  </si>
  <si>
    <t>WPS.FORWARD</t>
  </si>
  <si>
    <t>WPS.FOX_CT1</t>
  </si>
  <si>
    <t>WPS.FOX_CT2</t>
  </si>
  <si>
    <t>WPS.FOX_ST1_1</t>
  </si>
  <si>
    <t>WPS.FOX_ST1_2</t>
  </si>
  <si>
    <t>WPS.LAKEFRN95</t>
  </si>
  <si>
    <t>WPS.LAKEFRN96</t>
  </si>
  <si>
    <t>WPS.LAKEFRN99</t>
  </si>
  <si>
    <t>WPS.MEWD_M1</t>
  </si>
  <si>
    <t>WPS.PULLIAM31</t>
  </si>
  <si>
    <t>WPS.WEM31</t>
  </si>
  <si>
    <t>WPS.WEM32</t>
  </si>
  <si>
    <t>WPS.WEM33</t>
  </si>
  <si>
    <t>WPS.WESTON2</t>
  </si>
  <si>
    <t>WPS.WESTON3</t>
  </si>
  <si>
    <t>WPS.WESTON31</t>
  </si>
  <si>
    <t>WPS.WESTON32</t>
  </si>
  <si>
    <t>WPS.WESTON4</t>
  </si>
  <si>
    <t xml:space="preserve"> </t>
  </si>
  <si>
    <t>Year Dollars</t>
  </si>
  <si>
    <t>Suspension Avoidable Cost ($/MW-Day) ICAP Basis</t>
  </si>
  <si>
    <t>Retirement Avoidable Cost ($/MW-Day) ICAP Basis</t>
  </si>
  <si>
    <t>2011*</t>
  </si>
  <si>
    <t>*values based upon PJM Tariff Attachment DD</t>
  </si>
  <si>
    <t>Tariff 64.1.4.f.ii</t>
  </si>
  <si>
    <t>Recent Month =</t>
  </si>
  <si>
    <t>CPI Recent Month Past Year</t>
  </si>
  <si>
    <t>CPI Recent Month Current Year</t>
  </si>
  <si>
    <t>Template not required.  Instead provide documentation demonstrating the availability of a specific external opportunity, including any counter-party, as well as a demonstration of adequate transmission service.</t>
  </si>
  <si>
    <t>Request Submittal Date</t>
  </si>
  <si>
    <t>Name</t>
  </si>
  <si>
    <t>Email</t>
  </si>
  <si>
    <t>Phone</t>
  </si>
  <si>
    <t>Cell Phone</t>
  </si>
  <si>
    <t>Company</t>
  </si>
  <si>
    <t>Alternative Contact 1</t>
  </si>
  <si>
    <t>Alternative Contact 2</t>
  </si>
  <si>
    <t>Alternative Contact 3</t>
  </si>
  <si>
    <t>GFC $/MWDay</t>
  </si>
  <si>
    <t>Retirement</t>
  </si>
  <si>
    <t>Off-system Sales Opportunity</t>
  </si>
  <si>
    <t>Registered Resource Name from MECT.</t>
  </si>
  <si>
    <t>(b) Rented maintenance equipment</t>
  </si>
  <si>
    <t>(b) Water, gas and electric service (not for power generation)</t>
  </si>
  <si>
    <t>Operate as a capacity resource</t>
  </si>
  <si>
    <t>1a</t>
  </si>
  <si>
    <t>1b</t>
  </si>
  <si>
    <t>1c</t>
  </si>
  <si>
    <t>2a</t>
  </si>
  <si>
    <t>2b</t>
  </si>
  <si>
    <t>2c</t>
  </si>
  <si>
    <t>2d</t>
  </si>
  <si>
    <t>2e</t>
  </si>
  <si>
    <t>2f</t>
  </si>
  <si>
    <t>3a</t>
  </si>
  <si>
    <t>3b</t>
  </si>
  <si>
    <t>3c</t>
  </si>
  <si>
    <t>3d</t>
  </si>
  <si>
    <t>4a</t>
  </si>
  <si>
    <t>4b</t>
  </si>
  <si>
    <t>5a</t>
  </si>
  <si>
    <t>5b</t>
  </si>
  <si>
    <t>5c</t>
  </si>
  <si>
    <t>6a</t>
  </si>
  <si>
    <t>6b</t>
  </si>
  <si>
    <t>6c</t>
  </si>
  <si>
    <t>6d</t>
  </si>
  <si>
    <t>7a</t>
  </si>
  <si>
    <t>7b</t>
  </si>
  <si>
    <t>7c</t>
  </si>
  <si>
    <t>8a</t>
  </si>
  <si>
    <t>8b</t>
  </si>
  <si>
    <t>8c</t>
  </si>
  <si>
    <t>8d</t>
  </si>
  <si>
    <t>Case 1</t>
  </si>
  <si>
    <t>Case 2</t>
  </si>
  <si>
    <t>Historic</t>
  </si>
  <si>
    <t>Check</t>
  </si>
  <si>
    <t>EES.HCPP_CC</t>
  </si>
  <si>
    <t>GENERATOR3</t>
  </si>
  <si>
    <t>WILLISTON WWT</t>
  </si>
  <si>
    <t>GENERATOR2</t>
  </si>
  <si>
    <t>ND CAPITOL</t>
  </si>
  <si>
    <t>DETLGEN</t>
  </si>
  <si>
    <t>MELRGEN</t>
  </si>
  <si>
    <t>HILLSGEN</t>
  </si>
  <si>
    <t>ADRIANGEN</t>
  </si>
  <si>
    <t>ALEXGEN</t>
  </si>
  <si>
    <t>STJAMESGEN</t>
  </si>
  <si>
    <t>BENSONGEN</t>
  </si>
  <si>
    <t>MMUGEN</t>
  </si>
  <si>
    <t>WORTHGEN</t>
  </si>
  <si>
    <t>LAKEFGEN</t>
  </si>
  <si>
    <t>WESTBGEN</t>
  </si>
  <si>
    <t>THIEF RIVER GROUP</t>
  </si>
  <si>
    <t>HALSTAD GROUP</t>
  </si>
  <si>
    <t>GRAFTON GROUP</t>
  </si>
  <si>
    <t>REED GROUP 2</t>
  </si>
  <si>
    <t>REED GROUP 1</t>
  </si>
  <si>
    <t>SHANLEY GENERATOR</t>
  </si>
  <si>
    <t>FARGO LANDFILL</t>
  </si>
  <si>
    <t>ARTHUR GROUP</t>
  </si>
  <si>
    <t>OXBOW GROUP</t>
  </si>
  <si>
    <t>BUTLER GENERATOR</t>
  </si>
  <si>
    <t>EAST FORK</t>
  </si>
  <si>
    <t>ARPIN</t>
  </si>
  <si>
    <t>BLACK BROOK</t>
  </si>
  <si>
    <t>CLAM DAM</t>
  </si>
  <si>
    <t>DANBURY LOWER</t>
  </si>
  <si>
    <t>NANCY</t>
  </si>
  <si>
    <t>300 -HUTCHINSON 9</t>
  </si>
  <si>
    <t>802 -HUTCHINSON 8</t>
  </si>
  <si>
    <t>500 -HUTCHINSON 5</t>
  </si>
  <si>
    <t>800 -HUTCHINSON 0</t>
  </si>
  <si>
    <t>801 -HUTCHINSON 1</t>
  </si>
  <si>
    <t>401 -HUTCHINSON 3</t>
  </si>
  <si>
    <t>402 -HUTCHINSON 4</t>
  </si>
  <si>
    <t>AMUGEN6</t>
  </si>
  <si>
    <t>WAPA-LOWER SX TRIBE</t>
  </si>
  <si>
    <t>ADA WAPA ALLOCATION</t>
  </si>
  <si>
    <t>WAPA-SD STATE PEN</t>
  </si>
  <si>
    <t>WAPA-UNIV OF ND</t>
  </si>
  <si>
    <t>FULT GT4</t>
  </si>
  <si>
    <t>MU GT1</t>
  </si>
  <si>
    <t>MU T6</t>
  </si>
  <si>
    <t>MU GT2</t>
  </si>
  <si>
    <t>MU T7</t>
  </si>
  <si>
    <t>MU T9</t>
  </si>
  <si>
    <t>MU T8</t>
  </si>
  <si>
    <t>GRANTSBURG 6</t>
  </si>
  <si>
    <t>GRANTSBURG 7</t>
  </si>
  <si>
    <t>GRANTSBURG 5</t>
  </si>
  <si>
    <t>AURORA-ATWATER</t>
  </si>
  <si>
    <t>AURORA-LAKE EMILY</t>
  </si>
  <si>
    <t>AURORA-WEST WACONIA</t>
  </si>
  <si>
    <t>AURORA-ALBANY</t>
  </si>
  <si>
    <t>AURORA-LAKE PULASKI</t>
  </si>
  <si>
    <t>AURORA-W FARIBAULT</t>
  </si>
  <si>
    <t>DELLS</t>
  </si>
  <si>
    <t>AURORA-HASTINGS</t>
  </si>
  <si>
    <t>AURORA-LAWRENCE CRK</t>
  </si>
  <si>
    <t>AURORA-WASECA</t>
  </si>
  <si>
    <t>BARRON COUNTY</t>
  </si>
  <si>
    <t>LAC COURTE OREILLES</t>
  </si>
  <si>
    <t>NESHONOC</t>
  </si>
  <si>
    <t>SISTERS NOTRE DAME</t>
  </si>
  <si>
    <t>SLAYTON</t>
  </si>
  <si>
    <t>ST JOHNS UNIVERSITY</t>
  </si>
  <si>
    <t>AURORA-ANNANDALE</t>
  </si>
  <si>
    <t>AURORA-CHISAGO</t>
  </si>
  <si>
    <t>AURORA-DODGE CENTER</t>
  </si>
  <si>
    <t>AURORA-EASTWOOD</t>
  </si>
  <si>
    <t>AURORA-MONTROSE</t>
  </si>
  <si>
    <t>AURORA-PINE ISLAND</t>
  </si>
  <si>
    <t>BYLLESBY</t>
  </si>
  <si>
    <t>HASTINGS</t>
  </si>
  <si>
    <t>LADYSMITH</t>
  </si>
  <si>
    <t>ERDS2</t>
  </si>
  <si>
    <t>ERDS1</t>
  </si>
  <si>
    <t>ERSOLAR</t>
  </si>
  <si>
    <t>WYANDOTTE DIESEL 3</t>
  </si>
  <si>
    <t>WYANDOTTE 4</t>
  </si>
  <si>
    <t>WYANDOTTE 7</t>
  </si>
  <si>
    <t>WYANDOTTE DIESEL 1</t>
  </si>
  <si>
    <t>WYANDOTTE DIESEL 2</t>
  </si>
  <si>
    <t>AURORA-PAYNESVILLE</t>
  </si>
  <si>
    <t>CHELDS1</t>
  </si>
  <si>
    <t>CHELDS2</t>
  </si>
  <si>
    <t>PORDS4</t>
  </si>
  <si>
    <t>PORDS3</t>
  </si>
  <si>
    <t>PORDS5</t>
  </si>
  <si>
    <t>LOW CT</t>
  </si>
  <si>
    <t>IPL PPA BIO</t>
  </si>
  <si>
    <t>IPL PPA SOLAR</t>
  </si>
  <si>
    <t>IPL PPA WIND</t>
  </si>
  <si>
    <t>IPL WEST JEFFERSON</t>
  </si>
  <si>
    <t>IPL PPA HYDRO</t>
  </si>
  <si>
    <t>WPL PPA HYDRO</t>
  </si>
  <si>
    <t>WPL PPA BIO</t>
  </si>
  <si>
    <t>SHAKOPEE ENERGY PARK</t>
  </si>
  <si>
    <t>WPL PPA SOLAR</t>
  </si>
  <si>
    <t>ZEEDIESEL GEN 1</t>
  </si>
  <si>
    <t>ZEEGAS RILEY 2</t>
  </si>
  <si>
    <t>CHELDS3</t>
  </si>
  <si>
    <t>VENICE PARK</t>
  </si>
  <si>
    <t>ZEEDIESEL GEN 10</t>
  </si>
  <si>
    <t>ZEEDIESEL GEN 2</t>
  </si>
  <si>
    <t>ZEEDIESEL GEN 9</t>
  </si>
  <si>
    <t>ZEEGAS RILEY 3</t>
  </si>
  <si>
    <t>ZEEGASWASHPUMP1</t>
  </si>
  <si>
    <t>ZEEDIESEL GEN 7</t>
  </si>
  <si>
    <t>ZEEDIESEL GEN 8</t>
  </si>
  <si>
    <t>ZEEGAS RILEY 1</t>
  </si>
  <si>
    <t>ZEEGAS RILEY 4</t>
  </si>
  <si>
    <t>ZEEGASWASHPUMP2</t>
  </si>
  <si>
    <t>BRENT RUN</t>
  </si>
  <si>
    <t>ZEEDIESEL GEN 11</t>
  </si>
  <si>
    <t>ZEEGAS RILEY 5</t>
  </si>
  <si>
    <t>GRAND BLANC 1</t>
  </si>
  <si>
    <t>WM RENEWABLE ENERGY</t>
  </si>
  <si>
    <t>SOLAR GARDEN-NSP2017</t>
  </si>
  <si>
    <t>QUAD 1U 18_000</t>
  </si>
  <si>
    <t>QUAD 2U 18_000</t>
  </si>
  <si>
    <t>NAME</t>
  </si>
  <si>
    <t>ALTW.ROQUETTE1</t>
  </si>
  <si>
    <t>CIN.EDWCT1</t>
  </si>
  <si>
    <t>CIN.EDWCT2</t>
  </si>
  <si>
    <t>CIN.EDWST</t>
  </si>
  <si>
    <t>CONS.ALPENTHBA</t>
  </si>
  <si>
    <t>DECO.NEP12</t>
  </si>
  <si>
    <t>DECO.SUPP114</t>
  </si>
  <si>
    <t>GRE.COALC1_DC</t>
  </si>
  <si>
    <t>GRE.COALC2_DC</t>
  </si>
  <si>
    <t>IPL.CC.IPLEV01</t>
  </si>
  <si>
    <t>MDU.WISHEK1</t>
  </si>
  <si>
    <t>MP.HVDCE</t>
  </si>
  <si>
    <t>MPW.UNIT_8A</t>
  </si>
  <si>
    <t>OTP.MPC.REED</t>
  </si>
  <si>
    <t>REO STEAM</t>
  </si>
  <si>
    <t>REOCT 1</t>
  </si>
  <si>
    <t>REOCT 2</t>
  </si>
  <si>
    <t>Third Unit Allocation</t>
  </si>
  <si>
    <t>Fourth Unit Allocation</t>
  </si>
  <si>
    <t>$/MWYr</t>
  </si>
  <si>
    <t>$/MWDay</t>
  </si>
  <si>
    <t>threshold</t>
  </si>
  <si>
    <t>Cone</t>
  </si>
  <si>
    <t>min</t>
  </si>
  <si>
    <t>avg</t>
  </si>
  <si>
    <t>max</t>
  </si>
  <si>
    <t>First Year</t>
  </si>
  <si>
    <t>Second Year</t>
  </si>
  <si>
    <t>Third Year</t>
  </si>
  <si>
    <t>1TRIM 1 22</t>
  </si>
  <si>
    <t>ADRIAN LG</t>
  </si>
  <si>
    <t>ALTE.1ROCKGEN</t>
  </si>
  <si>
    <t>ALTW.ENGLFARMS</t>
  </si>
  <si>
    <t>ALTW.HDIVWIND</t>
  </si>
  <si>
    <t>ALTW.SARATOGA</t>
  </si>
  <si>
    <t>ALTW.TURTLECRK</t>
  </si>
  <si>
    <t>ALTW.UPLANDPR</t>
  </si>
  <si>
    <t>AMES GT-1</t>
  </si>
  <si>
    <t>AMES GT-2</t>
  </si>
  <si>
    <t>AMES UNIT 7</t>
  </si>
  <si>
    <t>AMES UNIT 8</t>
  </si>
  <si>
    <t>AMIL.BSHPHL2</t>
  </si>
  <si>
    <t>AMIL.BSHPHL3</t>
  </si>
  <si>
    <t>AXLA_SWPA</t>
  </si>
  <si>
    <t>BAY WIND</t>
  </si>
  <si>
    <t>BOISE HYDRO</t>
  </si>
  <si>
    <t>BOISE THERMAL 5</t>
  </si>
  <si>
    <t>BOISE THERMAL 6</t>
  </si>
  <si>
    <t>BOYCE SANFORD</t>
  </si>
  <si>
    <t>BOYCE SECORD</t>
  </si>
  <si>
    <t>BOYCE SMALLWOOD</t>
  </si>
  <si>
    <t>BREC.HMP1.BRPS</t>
  </si>
  <si>
    <t>BREC.HMP1.HMPL</t>
  </si>
  <si>
    <t>BREC.HMP2.BRPS</t>
  </si>
  <si>
    <t>BREC.HMP2.HMPL</t>
  </si>
  <si>
    <t>BUFFALO SOLAR</t>
  </si>
  <si>
    <t>CAMP RIPLEY SOLAR</t>
  </si>
  <si>
    <t>CASTLE ROCK</t>
  </si>
  <si>
    <t>CASTLE ROCK II</t>
  </si>
  <si>
    <t>CFU CT1</t>
  </si>
  <si>
    <t>CFU CT2</t>
  </si>
  <si>
    <t>CFU STREETER 6</t>
  </si>
  <si>
    <t>CFU STREETER 7</t>
  </si>
  <si>
    <t>CFU UNI</t>
  </si>
  <si>
    <t>CIN.GIB5.WVPA</t>
  </si>
  <si>
    <t>CIPCO BTMG LANDFILL</t>
  </si>
  <si>
    <t>CIPCO BTMG SOLAR</t>
  </si>
  <si>
    <t>CIPCO BTMG WIND</t>
  </si>
  <si>
    <t>CIPCO DAYTON MUNI</t>
  </si>
  <si>
    <t>CIPCO PANORA MUNI</t>
  </si>
  <si>
    <t>CIPCO SIMECA DIESELS</t>
  </si>
  <si>
    <t>CIPCO WILTON MUNI</t>
  </si>
  <si>
    <t>CLARKSDALE_GEN</t>
  </si>
  <si>
    <t>CLEC.SPS1</t>
  </si>
  <si>
    <t>CMWL SIKESTON</t>
  </si>
  <si>
    <t>COMMONWEALTH IRVING</t>
  </si>
  <si>
    <t>COMMONWEALTH LABARGE</t>
  </si>
  <si>
    <t>CONS.KENCOUNTY1</t>
  </si>
  <si>
    <t>CONS.LANS.ERIK</t>
  </si>
  <si>
    <t>CONS.PINERVR1</t>
  </si>
  <si>
    <t>COOKE 1</t>
  </si>
  <si>
    <t>COOKE 2</t>
  </si>
  <si>
    <t>COOKE 3</t>
  </si>
  <si>
    <t>CWML IATAN</t>
  </si>
  <si>
    <t>DAYTON HOLLOW I</t>
  </si>
  <si>
    <t>DAYTON HOLLOW II</t>
  </si>
  <si>
    <t>DAYTON HYDRO</t>
  </si>
  <si>
    <t>DECO.PEGASUS</t>
  </si>
  <si>
    <t>DEMCO SWPA</t>
  </si>
  <si>
    <t>ECKERT STATION 4</t>
  </si>
  <si>
    <t>ECKERT STATION 5</t>
  </si>
  <si>
    <t>ECKERT STATION 6</t>
  </si>
  <si>
    <t>EES.CONCECO</t>
  </si>
  <si>
    <t>EES.CONCPK</t>
  </si>
  <si>
    <t>EES.CONCSUP</t>
  </si>
  <si>
    <t>EES.RCTHOMAS</t>
  </si>
  <si>
    <t>EES.STCHAR_CT1</t>
  </si>
  <si>
    <t>EES.STCHAR_CT2</t>
  </si>
  <si>
    <t>EES.STCHAR_ST</t>
  </si>
  <si>
    <t>EMBA.HINDS2</t>
  </si>
  <si>
    <t>ERICKSON</t>
  </si>
  <si>
    <t>FE.CPLN.DR</t>
  </si>
  <si>
    <t>FIVE CHANNELS 1</t>
  </si>
  <si>
    <t>FIVE CHANNELS 2</t>
  </si>
  <si>
    <t>FREMONT COMM DIGESTR</t>
  </si>
  <si>
    <t>FULT SIKESTON</t>
  </si>
  <si>
    <t>GRANGER BYRON CENTER</t>
  </si>
  <si>
    <t>GRANGER GRAND BLANC</t>
  </si>
  <si>
    <t>GRANGER GRAND RIVER</t>
  </si>
  <si>
    <t>GRANGER OTTAWA</t>
  </si>
  <si>
    <t>GRANGER PINCONNING</t>
  </si>
  <si>
    <t>GRANGER SEYMOUR</t>
  </si>
  <si>
    <t>GRANGER WOOD ROAD 1</t>
  </si>
  <si>
    <t>GRANGER WOOD ROAD 2</t>
  </si>
  <si>
    <t>GRE.NBRNCG</t>
  </si>
  <si>
    <t>GRE.NFW_1</t>
  </si>
  <si>
    <t>GREEN MEADOW FARMS</t>
  </si>
  <si>
    <t>GRENFELL HYDRO</t>
  </si>
  <si>
    <t>GVSU SOLAR GARDEN</t>
  </si>
  <si>
    <t>HEP</t>
  </si>
  <si>
    <t>HOOT LAKE HYDRO</t>
  </si>
  <si>
    <t>INTERRUPTIBLES-BTMG</t>
  </si>
  <si>
    <t>IPL DUBUQUE SOLAR</t>
  </si>
  <si>
    <t>ISU GEN 3</t>
  </si>
  <si>
    <t>ISU GEN 4</t>
  </si>
  <si>
    <t>ISU GEN 5</t>
  </si>
  <si>
    <t>ISU GEN 6</t>
  </si>
  <si>
    <t>KNIFE FALLS HYDRO</t>
  </si>
  <si>
    <t>LEA HIBBING</t>
  </si>
  <si>
    <t>LEA VIRGINIA</t>
  </si>
  <si>
    <t>LITTLE FALLS HYDRO</t>
  </si>
  <si>
    <t>LOUD 1</t>
  </si>
  <si>
    <t>LOUD 2</t>
  </si>
  <si>
    <t>MAQUOKETA</t>
  </si>
  <si>
    <t>MCL5</t>
  </si>
  <si>
    <t>MCL6</t>
  </si>
  <si>
    <t>MCL7</t>
  </si>
  <si>
    <t>MEC 1</t>
  </si>
  <si>
    <t>MEC 2</t>
  </si>
  <si>
    <t>MEC 3</t>
  </si>
  <si>
    <t>MEC.ARBORHL1</t>
  </si>
  <si>
    <t>MEC.IVESTER1</t>
  </si>
  <si>
    <t>MEC.NORTHENG</t>
  </si>
  <si>
    <t>MEC.ORIENT1</t>
  </si>
  <si>
    <t>MHEB DIV EXCH 350 MW</t>
  </si>
  <si>
    <t>MHEB DIV EXCH 75 MW</t>
  </si>
  <si>
    <t>MHEB SYSTEM POWER</t>
  </si>
  <si>
    <t>MHEB-WPSM ICAP SALE</t>
  </si>
  <si>
    <t>MICHIGAN TECH 1</t>
  </si>
  <si>
    <t>MICHIGAN TECH 2</t>
  </si>
  <si>
    <t>MICHIGAN TECH 3</t>
  </si>
  <si>
    <t>MICHIGAN TECH 4</t>
  </si>
  <si>
    <t>MIUP.BRULEGHYD</t>
  </si>
  <si>
    <t>MIUP.CHALKHILL</t>
  </si>
  <si>
    <t>MIUP.KUESTER11</t>
  </si>
  <si>
    <t>MIUP.KUESTER12</t>
  </si>
  <si>
    <t>MIUP.KUESTER13</t>
  </si>
  <si>
    <t>MIUP.KUESTER14</t>
  </si>
  <si>
    <t>MIUP.KUESTER25</t>
  </si>
  <si>
    <t>MIUP.KUESTER26</t>
  </si>
  <si>
    <t>MIUP.KUESTER27</t>
  </si>
  <si>
    <t>MIUP.MICHIGMF</t>
  </si>
  <si>
    <t>MIUP.MIHM11</t>
  </si>
  <si>
    <t>MIUP.MIHM12</t>
  </si>
  <si>
    <t>MIUP.MIHM13</t>
  </si>
  <si>
    <t>MIUP.NEWQUINES</t>
  </si>
  <si>
    <t>MIUP.PEAVYFALL</t>
  </si>
  <si>
    <t>MIUP.TWINFALLS</t>
  </si>
  <si>
    <t>MIUP.WHITERAPD</t>
  </si>
  <si>
    <t>NANR LENNON</t>
  </si>
  <si>
    <t>NANR VENICE</t>
  </si>
  <si>
    <t>NELSON CC1 CC2</t>
  </si>
  <si>
    <t>NINE SPRINGS</t>
  </si>
  <si>
    <t>NSP.MANKATOCT1</t>
  </si>
  <si>
    <t>NSP.MANKATOCT2</t>
  </si>
  <si>
    <t>NSP.MANKATST31</t>
  </si>
  <si>
    <t>NSP.MANKATST32</t>
  </si>
  <si>
    <t>NSP.MOR1_IBR</t>
  </si>
  <si>
    <t>NSP.OWATON_SIG</t>
  </si>
  <si>
    <t>NSP.OWATONA_7</t>
  </si>
  <si>
    <t>NSP.ST_PETER</t>
  </si>
  <si>
    <t>NSP.STONERAY</t>
  </si>
  <si>
    <t>OVEC OWNERSHIP SHARE</t>
  </si>
  <si>
    <t>PARALLEL GENERATION</t>
  </si>
  <si>
    <t>PETENWELL HYDRO</t>
  </si>
  <si>
    <t>PETENWELL II</t>
  </si>
  <si>
    <t>PILLAGER HYDRO</t>
  </si>
  <si>
    <t>PISGAH HYDRO</t>
  </si>
  <si>
    <t>POCAHONTAS</t>
  </si>
  <si>
    <t>PRAIRIE RIVER HYDRO</t>
  </si>
  <si>
    <t>PSWIF1 EAU CLAIRE</t>
  </si>
  <si>
    <t>REC HYDRO</t>
  </si>
  <si>
    <t>REC UNIT 6</t>
  </si>
  <si>
    <t>REC UNIT 7</t>
  </si>
  <si>
    <t>RENSSELAER 14</t>
  </si>
  <si>
    <t>RENSSELAER 15</t>
  </si>
  <si>
    <t>RENSSELAER OILERS</t>
  </si>
  <si>
    <t>SAF HYDROELECTRIC</t>
  </si>
  <si>
    <t>SAPPI CLOQUET HYDRO</t>
  </si>
  <si>
    <t>SAPPI TG 5</t>
  </si>
  <si>
    <t>SAPPI UNIT 3</t>
  </si>
  <si>
    <t>SAPPI UNIT 4</t>
  </si>
  <si>
    <t>SCANLON HYDRO</t>
  </si>
  <si>
    <t>SCENIC VIEW DAIRY</t>
  </si>
  <si>
    <t>SEBEWAING 1</t>
  </si>
  <si>
    <t>SEBEWAING 3</t>
  </si>
  <si>
    <t>SEBEWAING 4</t>
  </si>
  <si>
    <t>SEBEWAING 5</t>
  </si>
  <si>
    <t>SILVER BAY 1</t>
  </si>
  <si>
    <t>SILVER BAY 2</t>
  </si>
  <si>
    <t>SLICE OF WAPAS RESOU</t>
  </si>
  <si>
    <t>SOLAR GARDEN 1</t>
  </si>
  <si>
    <t>SOLAR GARDEN-NSP2018</t>
  </si>
  <si>
    <t>STLO1</t>
  </si>
  <si>
    <t>STLO7</t>
  </si>
  <si>
    <t>STLO8</t>
  </si>
  <si>
    <t>STLO9</t>
  </si>
  <si>
    <t>STS CASCADE</t>
  </si>
  <si>
    <t>STS FALLASBURG</t>
  </si>
  <si>
    <t>STS MORROW</t>
  </si>
  <si>
    <t>SWPA-FULTON1</t>
  </si>
  <si>
    <t>SYCAMORE 1</t>
  </si>
  <si>
    <t>SYCAMORE 2</t>
  </si>
  <si>
    <t>SYLVAN HYDRO</t>
  </si>
  <si>
    <t>TAPLIN GORGE HYDRO</t>
  </si>
  <si>
    <t>TC SOLAR</t>
  </si>
  <si>
    <t>TOWER 4</t>
  </si>
  <si>
    <t>TVA-SEPA</t>
  </si>
  <si>
    <t>U SIGE WARRICK UN1</t>
  </si>
  <si>
    <t>U SIGE WARRICK UN2</t>
  </si>
  <si>
    <t>U SIGE WARRICK UN3</t>
  </si>
  <si>
    <t>UPPC.ESCCT</t>
  </si>
  <si>
    <t>UPPC.ESCST1</t>
  </si>
  <si>
    <t>UPPC.ESCST2</t>
  </si>
  <si>
    <t>WAPA FIRM PPA</t>
  </si>
  <si>
    <t>WAPA MRES_ALTW</t>
  </si>
  <si>
    <t>WAPA MRES_ATLN</t>
  </si>
  <si>
    <t>WAPA MRES_CVLR</t>
  </si>
  <si>
    <t>WAPA MRES_HILS</t>
  </si>
  <si>
    <t>WAPA MRES_MP</t>
  </si>
  <si>
    <t>WAPA MRES_NSP</t>
  </si>
  <si>
    <t>WAPA MRES_NTWD</t>
  </si>
  <si>
    <t>WAPA MRES_OTP</t>
  </si>
  <si>
    <t>WAPA NMPA PPA</t>
  </si>
  <si>
    <t>WHITES BRIDGE HYDRO</t>
  </si>
  <si>
    <t>WING RIVER WIND</t>
  </si>
  <si>
    <t>WINTON HYDRO</t>
  </si>
  <si>
    <t>WM NORTHERN OAKS</t>
  </si>
  <si>
    <t>WMU SOLAR GARDEN</t>
  </si>
  <si>
    <t>Contact Information</t>
  </si>
  <si>
    <t xml:space="preserve">This corresponds the  table in Section Tariff 64.1.4.f.ii of the Tariff.  </t>
  </si>
  <si>
    <t xml:space="preserve">This corresponds the table in Section Tariff 64.1.4.f.ii of the Tariff.  </t>
  </si>
  <si>
    <t>1TRIM 2 24</t>
  </si>
  <si>
    <t>AARON MARTIN</t>
  </si>
  <si>
    <t>BC HENRYSTATION 3</t>
  </si>
  <si>
    <t>BC HENRYSTATION 4</t>
  </si>
  <si>
    <t>BC WATER STREET 1</t>
  </si>
  <si>
    <t>BC WATER STREET 2</t>
  </si>
  <si>
    <t>BEAVERTON CITY OF</t>
  </si>
  <si>
    <t>BLACK RIVER LP</t>
  </si>
  <si>
    <t>BOYCE EDENVILLE</t>
  </si>
  <si>
    <t>BREC SEPA</t>
  </si>
  <si>
    <t>CIPCO BTMG SW SOLAR</t>
  </si>
  <si>
    <t>COMMONWEALTH MIDDLE</t>
  </si>
  <si>
    <t>EARP RENEWABLE</t>
  </si>
  <si>
    <t>EAU GALLE</t>
  </si>
  <si>
    <t>ELK RAPIDS MICHIANA</t>
  </si>
  <si>
    <t>FITCHBURG 1</t>
  </si>
  <si>
    <t>FITCHBURG 2</t>
  </si>
  <si>
    <t>FOOTE 1 2 AND 3</t>
  </si>
  <si>
    <t>GAS RECOVERY SYS CC1</t>
  </si>
  <si>
    <t>GAS RECOVERY SYS CC2</t>
  </si>
  <si>
    <t>GHLP DIESEL PLANT 1</t>
  </si>
  <si>
    <t>GHLP SIMS3</t>
  </si>
  <si>
    <t>HE INT SOLAR</t>
  </si>
  <si>
    <t>HE PSI SOLAR</t>
  </si>
  <si>
    <t>HOLL 491 E 48TH ST 7</t>
  </si>
  <si>
    <t>HOLL 491 E 48TH ST 8</t>
  </si>
  <si>
    <t>HOLL 491 E 48TH ST 9</t>
  </si>
  <si>
    <t>HOLL SIXTH ST MI1</t>
  </si>
  <si>
    <t>IPL PPA WIND 2</t>
  </si>
  <si>
    <t>JOPPA COAL FACILITY</t>
  </si>
  <si>
    <t>JOPPA MEPI UNITS</t>
  </si>
  <si>
    <t>JOPPA UNIT 7 BS</t>
  </si>
  <si>
    <t>LOW CT 2</t>
  </si>
  <si>
    <t>MBLP CT 1</t>
  </si>
  <si>
    <t>MHEB_ULR_MDU</t>
  </si>
  <si>
    <t>MHEB_ULR_MP</t>
  </si>
  <si>
    <t>MIO 1 AND 2</t>
  </si>
  <si>
    <t>NANR PEOPLES</t>
  </si>
  <si>
    <t>NANR RATHBUN</t>
  </si>
  <si>
    <t>OAHE HYDRO PLANT</t>
  </si>
  <si>
    <t>ROGERS 1 2 3 AND 4</t>
  </si>
  <si>
    <t>SEPA 2019</t>
  </si>
  <si>
    <t>SLICE OF SWPA_LAFA 1</t>
  </si>
  <si>
    <t>SLICE OF SWPA_LEPA1</t>
  </si>
  <si>
    <t>ST3 - BLR 3 -GAS</t>
  </si>
  <si>
    <t>STS ADA</t>
  </si>
  <si>
    <t>TC STONEY CORNERS</t>
  </si>
  <si>
    <t>WEBBER</t>
  </si>
  <si>
    <t>WILLSTON WATER TREAT</t>
  </si>
  <si>
    <t>WLMRGENE</t>
  </si>
  <si>
    <t>WLMRGENSW</t>
  </si>
  <si>
    <t>WM RENEWABLE VENICE</t>
  </si>
  <si>
    <t>ZEELANDFILL</t>
  </si>
  <si>
    <t>Must submit an affidavit signed by an authorized officer of the Market Participant attesting that, if the resource does not clear the applicable Planning Resource Auction, the Market Participant will submit an Attachment Y Notification that it will retire the resource effective prior to the beginning of the following Planning Year (i.e., no later than May 31 of the year after the Planning Resource Auction results are posted). (Per Tariff 64.1.4.f.iii.d)</t>
  </si>
  <si>
    <t>Solar</t>
  </si>
  <si>
    <t>Battery Storage</t>
  </si>
  <si>
    <t>ICAP from MECT</t>
  </si>
  <si>
    <t>Net Revenue ($) from IMM</t>
  </si>
  <si>
    <t>Net Revenue ($/ZRC-Day from IMM)</t>
  </si>
  <si>
    <t>Option to enter here or in Results tab.</t>
  </si>
  <si>
    <t>501 -HUTCHINSON 6</t>
  </si>
  <si>
    <t>502 -HUTCHINSON 7</t>
  </si>
  <si>
    <t>ALTE.CC.WRIVS1</t>
  </si>
  <si>
    <t>ALTE.CC.WRIVS2</t>
  </si>
  <si>
    <t>ALTE.WRIVS_CT1</t>
  </si>
  <si>
    <t>ALTE.WRIVS_CT2</t>
  </si>
  <si>
    <t>ALTE.WRIVS_ST1</t>
  </si>
  <si>
    <t>ALTE.WRIVS_ST2</t>
  </si>
  <si>
    <t>ALTW.CC.MGS1</t>
  </si>
  <si>
    <t>ALTW.CC.MGS2</t>
  </si>
  <si>
    <t>ALTW.CRYLAKE1</t>
  </si>
  <si>
    <t>ALTW.GOLDENPLN</t>
  </si>
  <si>
    <t>ALTW.STORYCO1</t>
  </si>
  <si>
    <t>ALTW.WWNORTH</t>
  </si>
  <si>
    <t>AMIL.AGE</t>
  </si>
  <si>
    <t>AMIL.BRDLWIND</t>
  </si>
  <si>
    <t>AMIL.CC.GDTWR1</t>
  </si>
  <si>
    <t>AMIL.CC.GDTWR2</t>
  </si>
  <si>
    <t>AMIL.CPW_GS</t>
  </si>
  <si>
    <t>AMIL.DR.ADM</t>
  </si>
  <si>
    <t>AMIL.DR.AIR</t>
  </si>
  <si>
    <t>AMIL.DR.ALTON</t>
  </si>
  <si>
    <t>AMIL.DR.ANNA</t>
  </si>
  <si>
    <t>AMIL.DR.DELTA</t>
  </si>
  <si>
    <t>AMIL.DR.HD</t>
  </si>
  <si>
    <t>AMIL.DR.IPS</t>
  </si>
  <si>
    <t>AMIL.DR.IVEX</t>
  </si>
  <si>
    <t>AMIL.DR.KSTONE</t>
  </si>
  <si>
    <t>AMIL.DR.NATURE</t>
  </si>
  <si>
    <t>AMIL.DR.TARGET</t>
  </si>
  <si>
    <t>AMIL.DR.VT</t>
  </si>
  <si>
    <t>AMIL.LEGO0001</t>
  </si>
  <si>
    <t>AMIL.MECWB_LPC</t>
  </si>
  <si>
    <t>AMILAEPTII</t>
  </si>
  <si>
    <t>CIN.CATTERBURY</t>
  </si>
  <si>
    <t>CIN.NABB</t>
  </si>
  <si>
    <t>CLEC.CC.ACAPB1</t>
  </si>
  <si>
    <t>CLEC.CC.CPS6</t>
  </si>
  <si>
    <t>CLEC.CC.CPS7</t>
  </si>
  <si>
    <t>CLEC.GUEYDAN</t>
  </si>
  <si>
    <t>CONS.POLARIS1</t>
  </si>
  <si>
    <t>CONSTELLATION</t>
  </si>
  <si>
    <t>CWL-SWPA</t>
  </si>
  <si>
    <t>DECO.PEGASUS2</t>
  </si>
  <si>
    <t>EAI.CC.BLAKLY</t>
  </si>
  <si>
    <t>EAI.CC.CARPTR</t>
  </si>
  <si>
    <t>EAI.CC.DEGRAY</t>
  </si>
  <si>
    <t>EAI.CC.DELL</t>
  </si>
  <si>
    <t>EAI.CC.HT_SPR1</t>
  </si>
  <si>
    <t>EAI.CC.PBENRGY</t>
  </si>
  <si>
    <t>EAI.CC.PUPP_3</t>
  </si>
  <si>
    <t>EAI.CC.PUPP_4</t>
  </si>
  <si>
    <t>EAI.DR.BIGRST</t>
  </si>
  <si>
    <t>EAI.DR.OIS</t>
  </si>
  <si>
    <t>EDE.PLUM</t>
  </si>
  <si>
    <t>EES.CC.ACAD2</t>
  </si>
  <si>
    <t>EES.CC.LKCHAR</t>
  </si>
  <si>
    <t>EES.CC.NINEM6</t>
  </si>
  <si>
    <t>EES.CC.NOPS</t>
  </si>
  <si>
    <t>EES.CC.STCHAR</t>
  </si>
  <si>
    <t>EES.DR.OSG</t>
  </si>
  <si>
    <t>EES.DR.WEST</t>
  </si>
  <si>
    <t>EES.LA3</t>
  </si>
  <si>
    <t>EES.LKCHAR_CT1</t>
  </si>
  <si>
    <t>EES.LKCHAR_CT2</t>
  </si>
  <si>
    <t>EES.LKCHAR_ST</t>
  </si>
  <si>
    <t>EES.NOPS_1</t>
  </si>
  <si>
    <t>EES.NOPS_2</t>
  </si>
  <si>
    <t>EES.NOPS_3</t>
  </si>
  <si>
    <t>EES.NOPS_4</t>
  </si>
  <si>
    <t>EES.NOPS_5</t>
  </si>
  <si>
    <t>EES.NOPS_6</t>
  </si>
  <si>
    <t>EES.NOPS_7</t>
  </si>
  <si>
    <t>EES.SRMPA_IPLD</t>
  </si>
  <si>
    <t>EES.WASHEC_CT1</t>
  </si>
  <si>
    <t>EES.WASHEC_CT2</t>
  </si>
  <si>
    <t>EMBA.CC.CHCTW</t>
  </si>
  <si>
    <t>EMBA.CC.HINDS1</t>
  </si>
  <si>
    <t>EMBA.CHCTWCT1</t>
  </si>
  <si>
    <t>EMBA.CHCTWCT2</t>
  </si>
  <si>
    <t>EMBA.CHCTWCT3</t>
  </si>
  <si>
    <t>EMBA.CHCTWST4</t>
  </si>
  <si>
    <t>EMBA.EMILD.RLA</t>
  </si>
  <si>
    <t>KOKOMO SOLAR</t>
  </si>
  <si>
    <t>MARCELINE1</t>
  </si>
  <si>
    <t>MARCELINE2</t>
  </si>
  <si>
    <t>MARCELINE5</t>
  </si>
  <si>
    <t>MARCELINE6</t>
  </si>
  <si>
    <t>MARYLAND HEIGHTS 1</t>
  </si>
  <si>
    <t>MARYLAND HEIGHTS 2</t>
  </si>
  <si>
    <t>MARYLAND HEIGHTS 3</t>
  </si>
  <si>
    <t>MCDONALD SOLAR</t>
  </si>
  <si>
    <t>MDEA SEPA</t>
  </si>
  <si>
    <t>MDU.FOXTL.WND</t>
  </si>
  <si>
    <t>MDU.GRE.EMMLOG</t>
  </si>
  <si>
    <t>MEC.GLACIERS</t>
  </si>
  <si>
    <t>MEC.IDAGROVEW</t>
  </si>
  <si>
    <t>MEC.IVESTER</t>
  </si>
  <si>
    <t>MEC.PALOALTO1</t>
  </si>
  <si>
    <t>MEC.RRHP_U1</t>
  </si>
  <si>
    <t>MEC.RRHP_U2</t>
  </si>
  <si>
    <t>MGE.DRR.DG01</t>
  </si>
  <si>
    <t>MGE.DRR.DG02</t>
  </si>
  <si>
    <t>MGE.DRR.DG03</t>
  </si>
  <si>
    <t>MGE.DRR.DG04</t>
  </si>
  <si>
    <t>MGE.DRR.DG05</t>
  </si>
  <si>
    <t>MGE.DRR.DG06</t>
  </si>
  <si>
    <t>MGE.DRR.DG07</t>
  </si>
  <si>
    <t>MGE.DRR.DG08</t>
  </si>
  <si>
    <t>MGE.DRR.DG09</t>
  </si>
  <si>
    <t>MGE.DRR.DG10</t>
  </si>
  <si>
    <t>MHEB_EAR</t>
  </si>
  <si>
    <t>MHEB_ULR</t>
  </si>
  <si>
    <t>MIUP.NWLB</t>
  </si>
  <si>
    <t>MP.G_ULLIN.WND</t>
  </si>
  <si>
    <t>MPS.CROSSROAD1</t>
  </si>
  <si>
    <t>MPS.CROSSROAD2</t>
  </si>
  <si>
    <t>MPS.CROSSROAD3</t>
  </si>
  <si>
    <t>MPS.CROSSROAD4</t>
  </si>
  <si>
    <t>NATCH SWPA</t>
  </si>
  <si>
    <t>NIPS.DR.AMBH</t>
  </si>
  <si>
    <t>NIPS.DR.AMIH</t>
  </si>
  <si>
    <t>NIPS.DR.BPWHT</t>
  </si>
  <si>
    <t>NIPS.DR.MITTAL</t>
  </si>
  <si>
    <t>NIPS.DR.NLMK</t>
  </si>
  <si>
    <t>NIPS.DR.PRAXAR</t>
  </si>
  <si>
    <t>NIPS.DR.USGARY</t>
  </si>
  <si>
    <t>NIPS.DR.USMDWE</t>
  </si>
  <si>
    <t>NSP.BAT.SER</t>
  </si>
  <si>
    <t>NSP.BAT.SER2</t>
  </si>
  <si>
    <t>NSP.BR_DIR_TR1</t>
  </si>
  <si>
    <t>NSP.BSTAR1.WND</t>
  </si>
  <si>
    <t>NSP.CC.MANKAT1</t>
  </si>
  <si>
    <t>NSP.CC.MANKAT2</t>
  </si>
  <si>
    <t>NSP.CH_DIR_TR4</t>
  </si>
  <si>
    <t>NSP.COYOTE</t>
  </si>
  <si>
    <t>OE WI SOLAR ENDICOTT</t>
  </si>
  <si>
    <t>OE WI SOLAR ORE DOCK</t>
  </si>
  <si>
    <t>OFALLON REC</t>
  </si>
  <si>
    <t>OTP.CRIDG1.WND</t>
  </si>
  <si>
    <t>OTP.CRIDG2.WND</t>
  </si>
  <si>
    <t>PASTIME SOLAR</t>
  </si>
  <si>
    <t>SEPA 2020</t>
  </si>
  <si>
    <t>SIGE.WAR4SIGE</t>
  </si>
  <si>
    <t>SIGE.WAR5SIGE</t>
  </si>
  <si>
    <t>SIGE.WAR6SIGE</t>
  </si>
  <si>
    <t>SME.BENN_R_U1</t>
  </si>
  <si>
    <t>SME.BENN_R_U2</t>
  </si>
  <si>
    <t>SME.CC.MOS_CC1</t>
  </si>
  <si>
    <t>SME.CC.MOS_CC2</t>
  </si>
  <si>
    <t>SMP.MMPA.AU</t>
  </si>
  <si>
    <t>SOLAR GARDEN-NSP2019</t>
  </si>
  <si>
    <t>SPA 20-21</t>
  </si>
  <si>
    <t>STAUNTON SOLAR</t>
  </si>
  <si>
    <t>SULLIVAN SOLAR</t>
  </si>
  <si>
    <t>TVA.CALRIDGE</t>
  </si>
  <si>
    <t>TVA.WHITEOAK</t>
  </si>
  <si>
    <t>UPPC.HOIST23</t>
  </si>
  <si>
    <t>UPPC.MCCLURE12</t>
  </si>
  <si>
    <t>WAUE.HANCCBPC</t>
  </si>
  <si>
    <t>WPS.CC.FOX1</t>
  </si>
  <si>
    <t>WPS.CC.FOX2</t>
  </si>
  <si>
    <t>YAZOO_GEN</t>
  </si>
  <si>
    <t>Technology Specific Avoided Costs (TSAC) posted by February 1, 2021.</t>
  </si>
  <si>
    <t>ALTW.FRBRN.WND</t>
  </si>
  <si>
    <t>ALTW.KOSSUTH</t>
  </si>
  <si>
    <t>ALTW.RICHLAND</t>
  </si>
  <si>
    <t>ALTW.SLAK_R1</t>
  </si>
  <si>
    <t>ALTW.SLAK_R2</t>
  </si>
  <si>
    <t>ALTW.SLAK_R3</t>
  </si>
  <si>
    <t>ALTW.WAPLOSOLR</t>
  </si>
  <si>
    <t>AMIL.SUGARCRK</t>
  </si>
  <si>
    <t>AMMO.HIPRAIRIE</t>
  </si>
  <si>
    <t>CIN.CAYUGA.3</t>
  </si>
  <si>
    <t>CIN.NIPS.JRDCK</t>
  </si>
  <si>
    <t>CONS.CRESCENT</t>
  </si>
  <si>
    <t>CONS.GRATIOT</t>
  </si>
  <si>
    <t>CONS.ISABELLA1</t>
  </si>
  <si>
    <t>CONS.ISABELLA2</t>
  </si>
  <si>
    <t>CONS.LBWL.ASSM</t>
  </si>
  <si>
    <t>CONS.MPPA.ASSM</t>
  </si>
  <si>
    <t>EES.CC.MCPS</t>
  </si>
  <si>
    <t>EES.IRISSOLAR</t>
  </si>
  <si>
    <t>EES.MCPS_CT1</t>
  </si>
  <si>
    <t>EES.MCPS_CT2</t>
  </si>
  <si>
    <t>EES.MCPS_ST</t>
  </si>
  <si>
    <t>GLH.EEI7B1</t>
  </si>
  <si>
    <t>GLH.EEI7B2</t>
  </si>
  <si>
    <t>GLH.EEI7B3</t>
  </si>
  <si>
    <t>GLH.JOPPA4</t>
  </si>
  <si>
    <t>GLH.JOPPA5</t>
  </si>
  <si>
    <t>GLH.JOPPA6</t>
  </si>
  <si>
    <t>GLH.MEPI4</t>
  </si>
  <si>
    <t>GLH.MEPI5</t>
  </si>
  <si>
    <t>MDU.MERRICOURT</t>
  </si>
  <si>
    <t>MEC.CONTRAIL1</t>
  </si>
  <si>
    <t>MEC.DIAMNDTR1</t>
  </si>
  <si>
    <t>MEC.SOTHRNHL1</t>
  </si>
  <si>
    <t>MGE.DANE_CTY</t>
  </si>
  <si>
    <t>MGE.MOREY</t>
  </si>
  <si>
    <t>MIUP.FAIRBNKS1</t>
  </si>
  <si>
    <t>MP.BISON5</t>
  </si>
  <si>
    <t>NIPS.ROSEWRWF</t>
  </si>
  <si>
    <t>NSP.BSTAR2.WND</t>
  </si>
  <si>
    <t>NSP.FENTON.WND</t>
  </si>
  <si>
    <t>NSP.MNDAK.WND</t>
  </si>
  <si>
    <t>NSP.NOBLES.WND</t>
  </si>
  <si>
    <t>NSP.NOBLES2.MP</t>
  </si>
  <si>
    <t>OTP.ASTORIA</t>
  </si>
  <si>
    <t>OTP.DHWE</t>
  </si>
  <si>
    <t>OTP.DR3.WND</t>
  </si>
  <si>
    <t>OTP.TATANKA</t>
  </si>
  <si>
    <t>OTP.TATANKARID</t>
  </si>
  <si>
    <t>SIGE.TROY_SOL</t>
  </si>
  <si>
    <t>WPS.TWOCRK1S</t>
  </si>
  <si>
    <t>ARCADIA MUNI</t>
  </si>
  <si>
    <t>ARCADIA SOLAR</t>
  </si>
  <si>
    <t>ARGYLE MUNI</t>
  </si>
  <si>
    <t>ASH RIDGE SOLAR</t>
  </si>
  <si>
    <t>BACH DIGESTER</t>
  </si>
  <si>
    <t>BUFFALO CENTER WIND</t>
  </si>
  <si>
    <t>BUSHBROTHERSDIGESTER</t>
  </si>
  <si>
    <t>CASHTON</t>
  </si>
  <si>
    <t>CASHTON WIND</t>
  </si>
  <si>
    <t>CENTRAL DISPOSAL</t>
  </si>
  <si>
    <t>CMS_THMB_UBLY</t>
  </si>
  <si>
    <t>COLUMBIA LANDFILL</t>
  </si>
  <si>
    <t>CONRATH SOLAR</t>
  </si>
  <si>
    <t>CSG-ALTW 2019</t>
  </si>
  <si>
    <t>CUMBERLAND MUNI</t>
  </si>
  <si>
    <t>DOWNSVILLE SOLAR</t>
  </si>
  <si>
    <t>DPC SOLAR</t>
  </si>
  <si>
    <t>ELROY MUNI</t>
  </si>
  <si>
    <t>FENNIMORE MUNI</t>
  </si>
  <si>
    <t>FLAMBEAU SOLAR</t>
  </si>
  <si>
    <t>FOREST CITY MUNI</t>
  </si>
  <si>
    <t>GARRISON HYDRO PLANT</t>
  </si>
  <si>
    <t>GARRISON HYDRO PLT 2</t>
  </si>
  <si>
    <t>GL WIND</t>
  </si>
  <si>
    <t>GOOSE LAKE SOLAR</t>
  </si>
  <si>
    <t>KINDRED SCHOOL DISTR</t>
  </si>
  <si>
    <t>LAFARGE UNIT 1</t>
  </si>
  <si>
    <t>LAFAYETTE SOLAR</t>
  </si>
  <si>
    <t>LAKE CRYSTAL 1</t>
  </si>
  <si>
    <t>LAKE CRYSTAL 2</t>
  </si>
  <si>
    <t>LAKE CRYSTAL 4</t>
  </si>
  <si>
    <t>LAKE MILLS MUNI</t>
  </si>
  <si>
    <t>LANESBORO MUNI</t>
  </si>
  <si>
    <t>LIBERTY POLE SOLAR</t>
  </si>
  <si>
    <t>MADELIA 1</t>
  </si>
  <si>
    <t>MADELIA 2</t>
  </si>
  <si>
    <t>MADELIA 3</t>
  </si>
  <si>
    <t>MADELIA 4</t>
  </si>
  <si>
    <t>MADELIA 5</t>
  </si>
  <si>
    <t>MADISON SOLAR FARM</t>
  </si>
  <si>
    <t>MCGREGOR MUNI</t>
  </si>
  <si>
    <t>MCNEILUSDODGEWIND</t>
  </si>
  <si>
    <t>MEDFORD SOLAR</t>
  </si>
  <si>
    <t>MERRILLAN MUNI</t>
  </si>
  <si>
    <t>MH 125 SYSTEM POWER</t>
  </si>
  <si>
    <t>MH 375 SYSTEM POWER</t>
  </si>
  <si>
    <t>MT HOPE SOLAR</t>
  </si>
  <si>
    <t>MUNI AGGREGATE SOLAR</t>
  </si>
  <si>
    <t>MURRAYHYDRONLR</t>
  </si>
  <si>
    <t>NEW AUBURN SOLAR</t>
  </si>
  <si>
    <t>NEW LISBON MUNI</t>
  </si>
  <si>
    <t>NORM-E-LANE DIGESTER</t>
  </si>
  <si>
    <t>OSAGE MUNI</t>
  </si>
  <si>
    <t>OSAGE SOLAR</t>
  </si>
  <si>
    <t>OSAGE WIND MUNI</t>
  </si>
  <si>
    <t>REG GLENVILLE WIND</t>
  </si>
  <si>
    <t>REICKS SOLAR FARM</t>
  </si>
  <si>
    <t>SAND LAKE SOLAR</t>
  </si>
  <si>
    <t>SAUK SOLAR</t>
  </si>
  <si>
    <t>SEPA 2021</t>
  </si>
  <si>
    <t>SOLAR GARDEN-NSP2020</t>
  </si>
  <si>
    <t>ST CHARLES MUNI</t>
  </si>
  <si>
    <t>STEVENS COMMUNITY ME</t>
  </si>
  <si>
    <t>STRAWBERRY PT MUNI</t>
  </si>
  <si>
    <t>STRAWBERRY PT SOLAR</t>
  </si>
  <si>
    <t>TIMBERLINE</t>
  </si>
  <si>
    <t>TRUMAN 3</t>
  </si>
  <si>
    <t>TRUMAN 6</t>
  </si>
  <si>
    <t>TRUMAN 7</t>
  </si>
  <si>
    <t>TWOPINES</t>
  </si>
  <si>
    <t>VIOLA MUNI</t>
  </si>
  <si>
    <t>WAPA HYDRO</t>
  </si>
  <si>
    <t>WARREN SOLAR</t>
  </si>
  <si>
    <t>WHISTLING WINGSSOLAR</t>
  </si>
  <si>
    <t>WI SMALL HYDRO</t>
  </si>
  <si>
    <t>YORK SOLAR</t>
  </si>
  <si>
    <t>Suspension Avoidable Cost ($/MW-Day) ICAP Basis 2021/2022</t>
  </si>
  <si>
    <t>Retirement Avoidable Cost ($/MW-Day) ICAP Basis 2021/2022</t>
  </si>
  <si>
    <t>Requests for Facility Specific Reference Levels (FSRL) due by February 14, 2021.</t>
  </si>
  <si>
    <t>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</si>
</sst>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409]mmm\-yy;@"/>
    <numFmt numFmtId="165" formatCode="[$-409]mmmm\ d\,\ yyyy;@"/>
    <numFmt numFmtId="166" formatCode="_(* #,##0.0_);_(* \(#,##0.0\);_(* &quot;-&quot;??_);_(@_)"/>
    <numFmt numFmtId="167" formatCode="_(* #,##0_);_(* \(#,##0\);_(* &quot;-&quot;??_);_(@_)"/>
  </numFmts>
  <fonts count="9" x14ac:knownFonts="1">
    <font>
      <sz val="11"/>
      <color theme="1"/>
      <name val="Calibri"/>
      <family val="2"/>
      <scheme val="minor"/>
    </font>
    <font>
      <sz val="11"/>
      <color theme="1"/>
      <name val="Calibri"/>
      <family val="2"/>
      <scheme val="minor"/>
    </font>
    <font>
      <sz val="11"/>
      <color indexed="8"/>
      <name val="Calibri"/>
      <family val="2"/>
      <scheme val="minor"/>
    </font>
    <font>
      <u/>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sz val="10"/>
      <name val="MS Sans Serif"/>
      <family val="2"/>
    </font>
    <font>
      <sz val="11"/>
      <color theme="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xf numFmtId="0" fontId="7" fillId="0" borderId="0"/>
  </cellStyleXfs>
  <cellXfs count="51">
    <xf numFmtId="0" fontId="0" fillId="0" borderId="0" xfId="0"/>
    <xf numFmtId="164" fontId="0" fillId="0" borderId="0" xfId="0" applyNumberFormat="1"/>
    <xf numFmtId="0" fontId="0" fillId="0" borderId="0" xfId="0" quotePrefix="1"/>
    <xf numFmtId="43" fontId="0" fillId="0" borderId="0" xfId="1" applyFont="1"/>
    <xf numFmtId="43" fontId="0" fillId="0" borderId="0" xfId="0" applyNumberFormat="1"/>
    <xf numFmtId="0" fontId="3" fillId="0" borderId="0" xfId="0" applyFont="1"/>
    <xf numFmtId="0" fontId="0" fillId="0" borderId="2" xfId="0" applyBorder="1"/>
    <xf numFmtId="164" fontId="0" fillId="0" borderId="2" xfId="0" applyNumberFormat="1" applyBorder="1"/>
    <xf numFmtId="43" fontId="0" fillId="0" borderId="2" xfId="1" applyFont="1" applyBorder="1"/>
    <xf numFmtId="0" fontId="0" fillId="0" borderId="0" xfId="0" applyAlignment="1">
      <alignment vertical="center"/>
    </xf>
    <xf numFmtId="0" fontId="0" fillId="0" borderId="0" xfId="0" applyAlignment="1">
      <alignment horizontal="right"/>
    </xf>
    <xf numFmtId="17" fontId="0" fillId="0" borderId="0" xfId="0" applyNumberFormat="1"/>
    <xf numFmtId="8" fontId="6" fillId="0" borderId="5" xfId="0" applyNumberFormat="1" applyFont="1" applyBorder="1" applyAlignment="1">
      <alignment vertical="center" wrapText="1"/>
    </xf>
    <xf numFmtId="43" fontId="6" fillId="0" borderId="5" xfId="1" applyFont="1" applyBorder="1" applyAlignment="1">
      <alignment vertical="center" wrapText="1"/>
    </xf>
    <xf numFmtId="0" fontId="6" fillId="0" borderId="5" xfId="0" applyFont="1" applyBorder="1" applyAlignment="1">
      <alignment vertical="center" wrapText="1"/>
    </xf>
    <xf numFmtId="43" fontId="0" fillId="0" borderId="0" xfId="1" quotePrefix="1" applyFont="1"/>
    <xf numFmtId="44" fontId="4" fillId="0" borderId="7" xfId="3" applyFont="1" applyBorder="1"/>
    <xf numFmtId="0" fontId="5" fillId="0" borderId="4" xfId="0" applyFont="1" applyBorder="1" applyAlignment="1">
      <alignment vertical="center" wrapText="1"/>
    </xf>
    <xf numFmtId="0" fontId="6" fillId="0" borderId="1" xfId="0" applyFont="1" applyBorder="1" applyAlignment="1">
      <alignment vertical="center" wrapText="1"/>
    </xf>
    <xf numFmtId="8" fontId="0" fillId="0" borderId="0" xfId="0" applyNumberFormat="1"/>
    <xf numFmtId="14" fontId="0" fillId="0" borderId="0" xfId="0" applyNumberFormat="1"/>
    <xf numFmtId="0" fontId="0" fillId="0" borderId="0" xfId="0" applyProtection="1">
      <protection locked="0"/>
    </xf>
    <xf numFmtId="0" fontId="0" fillId="0" borderId="0" xfId="0" applyAlignment="1" applyProtection="1">
      <alignment horizontal="center" vertical="center"/>
      <protection locked="0"/>
    </xf>
    <xf numFmtId="43" fontId="0" fillId="0" borderId="0" xfId="1" applyFont="1" applyProtection="1">
      <protection locked="0"/>
    </xf>
    <xf numFmtId="165" fontId="0" fillId="3" borderId="1" xfId="0" applyNumberFormat="1" applyFill="1" applyBorder="1" applyAlignment="1" applyProtection="1">
      <alignment horizontal="center"/>
      <protection locked="0"/>
    </xf>
    <xf numFmtId="0" fontId="0" fillId="3" borderId="1" xfId="0" applyFill="1" applyBorder="1" applyAlignment="1" applyProtection="1">
      <alignment vertical="center"/>
      <protection locked="0"/>
    </xf>
    <xf numFmtId="0" fontId="0" fillId="3" borderId="1" xfId="0" applyFill="1" applyBorder="1" applyProtection="1">
      <protection locked="0"/>
    </xf>
    <xf numFmtId="166" fontId="0" fillId="3" borderId="1" xfId="1" applyNumberFormat="1" applyFont="1" applyFill="1" applyBorder="1" applyAlignment="1" applyProtection="1">
      <alignment horizontal="center" vertical="center"/>
      <protection locked="0"/>
    </xf>
    <xf numFmtId="0" fontId="0" fillId="3" borderId="8" xfId="0" applyFill="1" applyBorder="1" applyProtection="1">
      <protection locked="0"/>
    </xf>
    <xf numFmtId="43" fontId="0" fillId="3" borderId="0" xfId="1" applyFont="1" applyFill="1" applyProtection="1">
      <protection locked="0"/>
    </xf>
    <xf numFmtId="0" fontId="4" fillId="0" borderId="0" xfId="0" applyFont="1" applyAlignment="1">
      <alignment horizontal="center" vertical="center" wrapText="1"/>
    </xf>
    <xf numFmtId="44" fontId="0" fillId="3" borderId="1" xfId="3" applyFont="1" applyFill="1" applyBorder="1" applyAlignment="1" applyProtection="1">
      <alignment horizontal="center" vertical="center"/>
      <protection locked="0"/>
    </xf>
    <xf numFmtId="44" fontId="0" fillId="0" borderId="0" xfId="0" applyNumberFormat="1"/>
    <xf numFmtId="0" fontId="8" fillId="0" borderId="0" xfId="0" applyFont="1"/>
    <xf numFmtId="0" fontId="0" fillId="0" borderId="0" xfId="0" applyProtection="1"/>
    <xf numFmtId="167" fontId="0" fillId="0" borderId="0" xfId="1" applyNumberFormat="1" applyFont="1"/>
    <xf numFmtId="0" fontId="5" fillId="0" borderId="4" xfId="0" applyFont="1" applyBorder="1" applyAlignment="1">
      <alignment vertical="center" wrapText="1"/>
    </xf>
    <xf numFmtId="0" fontId="0" fillId="0" borderId="10" xfId="0" applyBorder="1"/>
    <xf numFmtId="0" fontId="0" fillId="0" borderId="0" xfId="0" applyBorder="1"/>
    <xf numFmtId="0" fontId="0" fillId="0" borderId="0" xfId="0" applyAlignment="1">
      <alignment vertical="center" wrapText="1"/>
    </xf>
    <xf numFmtId="0" fontId="0" fillId="0" borderId="0" xfId="0" applyAlignment="1"/>
    <xf numFmtId="0" fontId="3" fillId="0" borderId="0" xfId="0" applyFont="1" applyAlignment="1">
      <alignment horizontal="center"/>
    </xf>
    <xf numFmtId="0" fontId="0" fillId="0" borderId="0" xfId="0" applyAlignment="1">
      <alignment wrapText="1"/>
    </xf>
    <xf numFmtId="0" fontId="0" fillId="0" borderId="9" xfId="0" applyBorder="1" applyAlignment="1">
      <alignment wrapText="1"/>
    </xf>
    <xf numFmtId="43" fontId="0" fillId="0" borderId="0" xfId="1" applyFont="1" applyAlignment="1">
      <alignment horizontal="center"/>
    </xf>
    <xf numFmtId="0" fontId="6" fillId="0" borderId="3" xfId="0" applyFont="1" applyBorder="1" applyAlignment="1">
      <alignment vertical="center" wrapText="1"/>
    </xf>
    <xf numFmtId="0" fontId="6" fillId="0" borderId="6" xfId="0" applyFont="1" applyBorder="1" applyAlignment="1">
      <alignment vertical="center" wrapText="1"/>
    </xf>
    <xf numFmtId="0" fontId="6" fillId="0" borderId="4" xfId="0" applyFont="1" applyBorder="1" applyAlignment="1">
      <alignment vertical="center" wrapText="1"/>
    </xf>
    <xf numFmtId="0" fontId="4" fillId="2" borderId="0" xfId="0" applyFont="1" applyFill="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cellXfs>
  <cellStyles count="5">
    <cellStyle name="Comma" xfId="1" builtinId="3"/>
    <cellStyle name="Currency" xfId="3" builtinId="4"/>
    <cellStyle name="Normal" xfId="0" builtinId="0"/>
    <cellStyle name="Normal 2" xfId="2"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25"/>
  <sheetViews>
    <sheetView tabSelected="1" zoomScaleNormal="100" workbookViewId="0">
      <selection activeCell="A2" sqref="A2"/>
    </sheetView>
    <sheetView tabSelected="1" workbookViewId="1">
      <selection activeCell="A2" sqref="A2"/>
    </sheetView>
  </sheetViews>
  <sheetFormatPr defaultRowHeight="15" x14ac:dyDescent="0.25"/>
  <cols>
    <col min="2" max="2" width="35.140625" customWidth="1"/>
    <col min="4" max="4" width="29.7109375" customWidth="1"/>
    <col min="6" max="6" width="34.42578125" customWidth="1"/>
    <col min="7" max="7" width="25.7109375" customWidth="1"/>
    <col min="8" max="8" width="24.85546875" customWidth="1"/>
    <col min="14" max="14" width="11.7109375" customWidth="1"/>
    <col min="15" max="15" width="5.5703125" hidden="1" customWidth="1"/>
    <col min="16" max="16" width="27.7109375" hidden="1" customWidth="1"/>
    <col min="17" max="17" width="76.85546875" hidden="1" customWidth="1"/>
    <col min="18" max="18" width="11" hidden="1" customWidth="1"/>
    <col min="19" max="19" width="36.140625" hidden="1" customWidth="1"/>
    <col min="20" max="20" width="11.28515625" hidden="1" customWidth="1"/>
    <col min="21" max="21" width="26.140625" hidden="1" customWidth="1"/>
  </cols>
  <sheetData>
    <row r="1" spans="1:21" x14ac:dyDescent="0.25">
      <c r="A1" s="33">
        <v>2021</v>
      </c>
    </row>
    <row r="2" spans="1:21" x14ac:dyDescent="0.25">
      <c r="B2" t="s">
        <v>1952</v>
      </c>
      <c r="U2" s="5" t="s">
        <v>1476</v>
      </c>
    </row>
    <row r="3" spans="1:21" x14ac:dyDescent="0.25">
      <c r="U3" s="37" t="s">
        <v>1506</v>
      </c>
    </row>
    <row r="4" spans="1:21" x14ac:dyDescent="0.25">
      <c r="B4" t="s">
        <v>2082</v>
      </c>
      <c r="P4" s="5" t="s">
        <v>68</v>
      </c>
      <c r="S4" s="5" t="s">
        <v>56</v>
      </c>
      <c r="U4" s="37" t="s">
        <v>1729</v>
      </c>
    </row>
    <row r="5" spans="1:21" ht="15.75" customHeight="1" thickBot="1" x14ac:dyDescent="0.3">
      <c r="P5" t="s">
        <v>41</v>
      </c>
      <c r="Q5" t="s">
        <v>1291</v>
      </c>
      <c r="S5" t="s">
        <v>57</v>
      </c>
      <c r="U5" s="37" t="s">
        <v>1383</v>
      </c>
    </row>
    <row r="6" spans="1:21" ht="15.75" thickBot="1" x14ac:dyDescent="0.3">
      <c r="B6" t="s">
        <v>1302</v>
      </c>
      <c r="D6" s="24"/>
      <c r="F6" t="str">
        <f>IF(D6&gt;DATE(2021,2,15),"Past deadline", "Timely")</f>
        <v>Timely</v>
      </c>
      <c r="P6" t="s">
        <v>1312</v>
      </c>
      <c r="Q6" t="s">
        <v>1782</v>
      </c>
      <c r="S6" t="s">
        <v>58</v>
      </c>
      <c r="U6" s="37" t="s">
        <v>1388</v>
      </c>
    </row>
    <row r="7" spans="1:21" ht="15.75" thickBot="1" x14ac:dyDescent="0.3">
      <c r="D7" s="21"/>
      <c r="P7" t="s">
        <v>1313</v>
      </c>
      <c r="Q7" t="s">
        <v>1301</v>
      </c>
      <c r="S7" t="s">
        <v>59</v>
      </c>
      <c r="U7" s="37" t="s">
        <v>1389</v>
      </c>
    </row>
    <row r="8" spans="1:21" ht="90" customHeight="1" thickBot="1" x14ac:dyDescent="0.3">
      <c r="B8" s="9" t="s">
        <v>40</v>
      </c>
      <c r="C8" s="9"/>
      <c r="D8" s="25"/>
      <c r="F8" s="39" t="e">
        <f>VLOOKUP(D8,P5:Q7,2,FALSE)</f>
        <v>#N/A</v>
      </c>
      <c r="G8" s="40"/>
      <c r="H8" s="40"/>
      <c r="S8" t="s">
        <v>60</v>
      </c>
      <c r="U8" s="37" t="s">
        <v>1385</v>
      </c>
    </row>
    <row r="9" spans="1:21" ht="15.75" thickBot="1" x14ac:dyDescent="0.3">
      <c r="D9" s="21"/>
      <c r="S9" t="s">
        <v>61</v>
      </c>
      <c r="U9" s="37" t="s">
        <v>1789</v>
      </c>
    </row>
    <row r="10" spans="1:21" ht="15.75" thickBot="1" x14ac:dyDescent="0.3">
      <c r="B10" t="s">
        <v>1314</v>
      </c>
      <c r="D10" s="26"/>
      <c r="F10" s="2" t="str">
        <f>IF(ISERROR(O10),"ERROR: Name fails to match a registered resource name.  Refer to MECT.","Valid Resource Name")</f>
        <v>ERROR: Name fails to match a registered resource name.  Refer to MECT.</v>
      </c>
      <c r="O10" s="2" t="e">
        <f>VLOOKUP(D10,$U:$U,1,FALSE)</f>
        <v>#N/A</v>
      </c>
      <c r="S10" t="s">
        <v>62</v>
      </c>
      <c r="U10" s="37" t="s">
        <v>1790</v>
      </c>
    </row>
    <row r="11" spans="1:21" ht="15.75" thickBot="1" x14ac:dyDescent="0.3">
      <c r="D11" s="21"/>
      <c r="S11" t="s">
        <v>63</v>
      </c>
      <c r="U11" s="37" t="s">
        <v>1386</v>
      </c>
    </row>
    <row r="12" spans="1:21" ht="15.75" thickBot="1" x14ac:dyDescent="0.3">
      <c r="B12" t="s">
        <v>54</v>
      </c>
      <c r="D12" s="26"/>
      <c r="S12" t="s">
        <v>64</v>
      </c>
      <c r="U12" s="37" t="s">
        <v>1387</v>
      </c>
    </row>
    <row r="13" spans="1:21" ht="15.75" thickBot="1" x14ac:dyDescent="0.3">
      <c r="D13" s="21"/>
      <c r="S13" t="s">
        <v>65</v>
      </c>
      <c r="U13" s="37" t="s">
        <v>1384</v>
      </c>
    </row>
    <row r="14" spans="1:21" ht="15.75" thickBot="1" x14ac:dyDescent="0.3">
      <c r="B14" t="s">
        <v>55</v>
      </c>
      <c r="D14" s="26"/>
      <c r="S14" t="s">
        <v>66</v>
      </c>
      <c r="U14" s="37" t="s">
        <v>1730</v>
      </c>
    </row>
    <row r="15" spans="1:21" ht="15.75" thickBot="1" x14ac:dyDescent="0.3">
      <c r="D15" s="21"/>
      <c r="S15" t="s">
        <v>67</v>
      </c>
      <c r="U15" s="37" t="s">
        <v>1392</v>
      </c>
    </row>
    <row r="16" spans="1:21" ht="15.75" thickBot="1" x14ac:dyDescent="0.3">
      <c r="B16" t="s">
        <v>56</v>
      </c>
      <c r="D16" s="26"/>
      <c r="F16" t="s">
        <v>1727</v>
      </c>
      <c r="S16" t="s">
        <v>1783</v>
      </c>
      <c r="U16" s="37" t="s">
        <v>1507</v>
      </c>
    </row>
    <row r="17" spans="2:21" x14ac:dyDescent="0.25">
      <c r="S17" t="s">
        <v>1784</v>
      </c>
      <c r="U17" s="37" t="s">
        <v>1359</v>
      </c>
    </row>
    <row r="18" spans="2:21" ht="15.75" thickBot="1" x14ac:dyDescent="0.3">
      <c r="D18" t="str">
        <f>"PY "&amp;$A$1&amp;"/"&amp;$A$1+1</f>
        <v>PY 2021/2022</v>
      </c>
      <c r="F18" t="str">
        <f>"PY "&amp;$A$1-3&amp;"/"&amp;$A$1-2</f>
        <v>PY 2018/2019</v>
      </c>
      <c r="G18" t="str">
        <f>"PY "&amp;$A$1-2&amp;"/"&amp;$A$1-1</f>
        <v>PY 2019/2020</v>
      </c>
      <c r="H18" t="str">
        <f>"PY "&amp;$A$1-1&amp;"/"&amp;$A$1</f>
        <v>PY 2020/2021</v>
      </c>
      <c r="P18" s="20">
        <f>DATE($A$1-2,1,1)</f>
        <v>43466</v>
      </c>
      <c r="Q18" s="20">
        <f>DATE($A$1-2,6,1)</f>
        <v>43617</v>
      </c>
      <c r="R18" s="20">
        <f>DATE($A$1-1,6,1)</f>
        <v>43983</v>
      </c>
      <c r="U18" s="37" t="s">
        <v>1360</v>
      </c>
    </row>
    <row r="19" spans="2:21" ht="15.75" thickBot="1" x14ac:dyDescent="0.3">
      <c r="B19" t="s">
        <v>1785</v>
      </c>
      <c r="D19" s="27"/>
      <c r="F19" s="27"/>
      <c r="G19" s="27"/>
      <c r="H19" s="27"/>
      <c r="I19" t="s">
        <v>1788</v>
      </c>
      <c r="P19" s="20">
        <f>DATE($A$1-2,5,31)</f>
        <v>43616</v>
      </c>
      <c r="Q19" s="20">
        <f>DATE($A$1-1,5,31)</f>
        <v>43982</v>
      </c>
      <c r="R19" s="20">
        <f>DATE($A$1-1,12,31)</f>
        <v>44196</v>
      </c>
      <c r="U19" s="37" t="s">
        <v>1508</v>
      </c>
    </row>
    <row r="20" spans="2:21" ht="15.75" thickBot="1" x14ac:dyDescent="0.3">
      <c r="D20" s="22"/>
      <c r="F20" s="33">
        <f t="shared" ref="F20:G20" si="0">IF(F19&gt;0,P20,0)</f>
        <v>0</v>
      </c>
      <c r="G20" s="33">
        <f t="shared" si="0"/>
        <v>0</v>
      </c>
      <c r="H20" s="33">
        <f>IF(H19&gt;0,R20,0)</f>
        <v>0</v>
      </c>
      <c r="I20" s="33">
        <f>SUM(F20:H20)</f>
        <v>0</v>
      </c>
      <c r="P20">
        <f>P19-P18+1</f>
        <v>151</v>
      </c>
      <c r="Q20">
        <f>Q19-Q18+1</f>
        <v>366</v>
      </c>
      <c r="R20">
        <f>R19-R18+1</f>
        <v>214</v>
      </c>
      <c r="U20" s="37" t="s">
        <v>1791</v>
      </c>
    </row>
    <row r="21" spans="2:21" ht="15.75" thickBot="1" x14ac:dyDescent="0.3">
      <c r="B21" t="str">
        <f>"UCAP PY "&amp;$A$1&amp;"/"&amp;$A$1+1&amp;" from MECT"</f>
        <v>UCAP PY 2021/2022 from MECT</v>
      </c>
      <c r="D21" s="27"/>
      <c r="U21" s="37" t="s">
        <v>1792</v>
      </c>
    </row>
    <row r="22" spans="2:21" ht="15.75" thickBot="1" x14ac:dyDescent="0.3">
      <c r="D22" s="22"/>
      <c r="F22" t="str">
        <f>"1/1/"&amp;$A$1-2&amp;" - 5/31/"&amp;$A$1-2</f>
        <v>1/1/2019 - 5/31/2019</v>
      </c>
      <c r="G22" t="str">
        <f>"6/1/"&amp;$A$1-2&amp;" - 5/31/"&amp;$A$1-1</f>
        <v>6/1/2019 - 5/31/2020</v>
      </c>
      <c r="H22" t="str">
        <f>"6/1/"&amp;$A$1-1&amp;" - 12/31/"&amp;$A$1-1</f>
        <v>6/1/2020 - 12/31/2020</v>
      </c>
      <c r="U22" s="37" t="s">
        <v>73</v>
      </c>
    </row>
    <row r="23" spans="2:21" ht="15.75" thickBot="1" x14ac:dyDescent="0.3">
      <c r="B23" t="s">
        <v>1786</v>
      </c>
      <c r="D23" s="32">
        <f>SUM(F23:H23)</f>
        <v>0</v>
      </c>
      <c r="F23" s="31"/>
      <c r="G23" s="31"/>
      <c r="H23" s="31"/>
      <c r="I23" t="s">
        <v>1788</v>
      </c>
      <c r="U23" s="37" t="s">
        <v>74</v>
      </c>
    </row>
    <row r="24" spans="2:21" x14ac:dyDescent="0.25">
      <c r="D24" s="21"/>
      <c r="F24" s="33">
        <f>IF(F19&gt;0,F23/ROUND(F19,1),0)</f>
        <v>0</v>
      </c>
      <c r="G24" s="33">
        <f>IF(G19&gt;0,G23/ROUND(G19,1),0)</f>
        <v>0</v>
      </c>
      <c r="H24" s="33">
        <f>IF(H19&gt;0,H23/ROUND(H19,1),0)</f>
        <v>0</v>
      </c>
      <c r="I24" s="33">
        <f>SUM(F24:H24)</f>
        <v>0</v>
      </c>
      <c r="U24" s="37" t="s">
        <v>75</v>
      </c>
    </row>
    <row r="25" spans="2:21" x14ac:dyDescent="0.25">
      <c r="B25" s="5" t="s">
        <v>1726</v>
      </c>
      <c r="D25" s="21"/>
      <c r="F25" t="s">
        <v>1308</v>
      </c>
      <c r="G25" t="s">
        <v>1309</v>
      </c>
      <c r="H25" t="s">
        <v>1310</v>
      </c>
      <c r="U25" s="37" t="s">
        <v>76</v>
      </c>
    </row>
    <row r="26" spans="2:21" x14ac:dyDescent="0.25">
      <c r="B26" t="s">
        <v>1303</v>
      </c>
      <c r="D26" s="28"/>
      <c r="F26" s="28"/>
      <c r="G26" s="28"/>
      <c r="H26" s="28"/>
      <c r="U26" s="37" t="s">
        <v>77</v>
      </c>
    </row>
    <row r="27" spans="2:21" x14ac:dyDescent="0.25">
      <c r="B27" t="s">
        <v>1307</v>
      </c>
      <c r="D27" s="28"/>
      <c r="F27" s="28"/>
      <c r="G27" s="28"/>
      <c r="H27" s="28"/>
      <c r="U27" s="37" t="s">
        <v>78</v>
      </c>
    </row>
    <row r="28" spans="2:21" x14ac:dyDescent="0.25">
      <c r="B28" t="s">
        <v>1304</v>
      </c>
      <c r="D28" s="28"/>
      <c r="F28" s="28"/>
      <c r="G28" s="28"/>
      <c r="H28" s="28"/>
      <c r="U28" s="37" t="s">
        <v>79</v>
      </c>
    </row>
    <row r="29" spans="2:21" x14ac:dyDescent="0.25">
      <c r="B29" t="s">
        <v>1305</v>
      </c>
      <c r="D29" s="28"/>
      <c r="F29" s="28"/>
      <c r="G29" s="28"/>
      <c r="H29" s="28"/>
      <c r="U29" s="37" t="s">
        <v>80</v>
      </c>
    </row>
    <row r="30" spans="2:21" x14ac:dyDescent="0.25">
      <c r="B30" t="s">
        <v>1306</v>
      </c>
      <c r="D30" s="28"/>
      <c r="F30" s="28"/>
      <c r="G30" s="28"/>
      <c r="H30" s="28"/>
      <c r="U30" s="37" t="s">
        <v>81</v>
      </c>
    </row>
    <row r="31" spans="2:21" x14ac:dyDescent="0.25">
      <c r="U31" s="37" t="s">
        <v>82</v>
      </c>
    </row>
    <row r="32" spans="2:21" x14ac:dyDescent="0.25">
      <c r="U32" s="37" t="s">
        <v>83</v>
      </c>
    </row>
    <row r="33" spans="21:21" x14ac:dyDescent="0.25">
      <c r="U33" s="37" t="s">
        <v>84</v>
      </c>
    </row>
    <row r="34" spans="21:21" x14ac:dyDescent="0.25">
      <c r="U34" s="37" t="s">
        <v>85</v>
      </c>
    </row>
    <row r="35" spans="21:21" x14ac:dyDescent="0.25">
      <c r="U35" s="37" t="s">
        <v>86</v>
      </c>
    </row>
    <row r="36" spans="21:21" x14ac:dyDescent="0.25">
      <c r="U36" s="37" t="s">
        <v>87</v>
      </c>
    </row>
    <row r="37" spans="21:21" x14ac:dyDescent="0.25">
      <c r="U37" s="37" t="s">
        <v>88</v>
      </c>
    </row>
    <row r="38" spans="21:21" x14ac:dyDescent="0.25">
      <c r="U38" s="37" t="s">
        <v>89</v>
      </c>
    </row>
    <row r="39" spans="21:21" x14ac:dyDescent="0.25">
      <c r="U39" s="37" t="s">
        <v>90</v>
      </c>
    </row>
    <row r="40" spans="21:21" x14ac:dyDescent="0.25">
      <c r="U40" s="37" t="s">
        <v>91</v>
      </c>
    </row>
    <row r="41" spans="21:21" x14ac:dyDescent="0.25">
      <c r="U41" s="37" t="s">
        <v>92</v>
      </c>
    </row>
    <row r="42" spans="21:21" x14ac:dyDescent="0.25">
      <c r="U42" s="37" t="s">
        <v>93</v>
      </c>
    </row>
    <row r="43" spans="21:21" x14ac:dyDescent="0.25">
      <c r="U43" s="37" t="s">
        <v>94</v>
      </c>
    </row>
    <row r="44" spans="21:21" x14ac:dyDescent="0.25">
      <c r="U44" s="37" t="s">
        <v>95</v>
      </c>
    </row>
    <row r="45" spans="21:21" x14ac:dyDescent="0.25">
      <c r="U45" s="37" t="s">
        <v>96</v>
      </c>
    </row>
    <row r="46" spans="21:21" x14ac:dyDescent="0.25">
      <c r="U46" s="37" t="s">
        <v>97</v>
      </c>
    </row>
    <row r="47" spans="21:21" x14ac:dyDescent="0.25">
      <c r="U47" s="37" t="s">
        <v>98</v>
      </c>
    </row>
    <row r="48" spans="21:21" x14ac:dyDescent="0.25">
      <c r="U48" s="37" t="s">
        <v>99</v>
      </c>
    </row>
    <row r="49" spans="21:21" x14ac:dyDescent="0.25">
      <c r="U49" s="37" t="s">
        <v>1793</v>
      </c>
    </row>
    <row r="50" spans="21:21" x14ac:dyDescent="0.25">
      <c r="U50" s="37" t="s">
        <v>1794</v>
      </c>
    </row>
    <row r="51" spans="21:21" x14ac:dyDescent="0.25">
      <c r="U51" s="37" t="s">
        <v>1795</v>
      </c>
    </row>
    <row r="52" spans="21:21" x14ac:dyDescent="0.25">
      <c r="U52" s="37" t="s">
        <v>1796</v>
      </c>
    </row>
    <row r="53" spans="21:21" x14ac:dyDescent="0.25">
      <c r="U53" s="37" t="s">
        <v>100</v>
      </c>
    </row>
    <row r="54" spans="21:21" x14ac:dyDescent="0.25">
      <c r="U54" s="37" t="s">
        <v>101</v>
      </c>
    </row>
    <row r="55" spans="21:21" x14ac:dyDescent="0.25">
      <c r="U55" s="37" t="s">
        <v>102</v>
      </c>
    </row>
    <row r="56" spans="21:21" x14ac:dyDescent="0.25">
      <c r="U56" s="37" t="s">
        <v>103</v>
      </c>
    </row>
    <row r="57" spans="21:21" x14ac:dyDescent="0.25">
      <c r="U57" s="37" t="s">
        <v>104</v>
      </c>
    </row>
    <row r="58" spans="21:21" x14ac:dyDescent="0.25">
      <c r="U58" s="37" t="s">
        <v>105</v>
      </c>
    </row>
    <row r="59" spans="21:21" x14ac:dyDescent="0.25">
      <c r="U59" s="37" t="s">
        <v>106</v>
      </c>
    </row>
    <row r="60" spans="21:21" x14ac:dyDescent="0.25">
      <c r="U60" s="37" t="s">
        <v>107</v>
      </c>
    </row>
    <row r="61" spans="21:21" x14ac:dyDescent="0.25">
      <c r="U61" s="37" t="s">
        <v>108</v>
      </c>
    </row>
    <row r="62" spans="21:21" x14ac:dyDescent="0.25">
      <c r="U62" s="37" t="s">
        <v>109</v>
      </c>
    </row>
    <row r="63" spans="21:21" x14ac:dyDescent="0.25">
      <c r="U63" s="37" t="s">
        <v>110</v>
      </c>
    </row>
    <row r="64" spans="21:21" x14ac:dyDescent="0.25">
      <c r="U64" s="37" t="s">
        <v>111</v>
      </c>
    </row>
    <row r="65" spans="21:21" x14ac:dyDescent="0.25">
      <c r="U65" s="37" t="s">
        <v>112</v>
      </c>
    </row>
    <row r="66" spans="21:21" x14ac:dyDescent="0.25">
      <c r="U66" s="37" t="s">
        <v>1797</v>
      </c>
    </row>
    <row r="67" spans="21:21" x14ac:dyDescent="0.25">
      <c r="U67" s="37" t="s">
        <v>1798</v>
      </c>
    </row>
    <row r="68" spans="21:21" x14ac:dyDescent="0.25">
      <c r="U68" s="37" t="s">
        <v>113</v>
      </c>
    </row>
    <row r="69" spans="21:21" x14ac:dyDescent="0.25">
      <c r="U69" s="37" t="s">
        <v>114</v>
      </c>
    </row>
    <row r="70" spans="21:21" x14ac:dyDescent="0.25">
      <c r="U70" s="37" t="s">
        <v>115</v>
      </c>
    </row>
    <row r="71" spans="21:21" x14ac:dyDescent="0.25">
      <c r="U71" s="37" t="s">
        <v>116</v>
      </c>
    </row>
    <row r="72" spans="21:21" x14ac:dyDescent="0.25">
      <c r="U72" s="37" t="s">
        <v>117</v>
      </c>
    </row>
    <row r="73" spans="21:21" x14ac:dyDescent="0.25">
      <c r="U73" s="37" t="s">
        <v>118</v>
      </c>
    </row>
    <row r="74" spans="21:21" x14ac:dyDescent="0.25">
      <c r="U74" s="37" t="s">
        <v>1799</v>
      </c>
    </row>
    <row r="75" spans="21:21" x14ac:dyDescent="0.25">
      <c r="U75" s="37" t="s">
        <v>119</v>
      </c>
    </row>
    <row r="76" spans="21:21" x14ac:dyDescent="0.25">
      <c r="U76" s="37" t="s">
        <v>120</v>
      </c>
    </row>
    <row r="77" spans="21:21" x14ac:dyDescent="0.25">
      <c r="U77" s="37" t="s">
        <v>121</v>
      </c>
    </row>
    <row r="78" spans="21:21" x14ac:dyDescent="0.25">
      <c r="U78" s="37" t="s">
        <v>122</v>
      </c>
    </row>
    <row r="79" spans="21:21" x14ac:dyDescent="0.25">
      <c r="U79" s="37" t="s">
        <v>125</v>
      </c>
    </row>
    <row r="80" spans="21:21" x14ac:dyDescent="0.25">
      <c r="U80" s="37" t="s">
        <v>126</v>
      </c>
    </row>
    <row r="81" spans="21:21" x14ac:dyDescent="0.25">
      <c r="U81" s="37" t="s">
        <v>123</v>
      </c>
    </row>
    <row r="82" spans="21:21" x14ac:dyDescent="0.25">
      <c r="U82" s="37" t="s">
        <v>124</v>
      </c>
    </row>
    <row r="83" spans="21:21" x14ac:dyDescent="0.25">
      <c r="U83" s="37" t="s">
        <v>127</v>
      </c>
    </row>
    <row r="84" spans="21:21" x14ac:dyDescent="0.25">
      <c r="U84" s="37" t="s">
        <v>1509</v>
      </c>
    </row>
    <row r="85" spans="21:21" x14ac:dyDescent="0.25">
      <c r="U85" s="37" t="s">
        <v>129</v>
      </c>
    </row>
    <row r="86" spans="21:21" x14ac:dyDescent="0.25">
      <c r="U86" s="37" t="s">
        <v>130</v>
      </c>
    </row>
    <row r="87" spans="21:21" x14ac:dyDescent="0.25">
      <c r="U87" s="37" t="s">
        <v>128</v>
      </c>
    </row>
    <row r="88" spans="21:21" x14ac:dyDescent="0.25">
      <c r="U88" s="37" t="s">
        <v>131</v>
      </c>
    </row>
    <row r="89" spans="21:21" x14ac:dyDescent="0.25">
      <c r="U89" s="37" t="s">
        <v>132</v>
      </c>
    </row>
    <row r="90" spans="21:21" x14ac:dyDescent="0.25">
      <c r="U90" s="37" t="s">
        <v>1953</v>
      </c>
    </row>
    <row r="91" spans="21:21" x14ac:dyDescent="0.25">
      <c r="U91" s="37" t="s">
        <v>133</v>
      </c>
    </row>
    <row r="92" spans="21:21" x14ac:dyDescent="0.25">
      <c r="U92" s="37" t="s">
        <v>1800</v>
      </c>
    </row>
    <row r="93" spans="21:21" x14ac:dyDescent="0.25">
      <c r="U93" s="37" t="s">
        <v>134</v>
      </c>
    </row>
    <row r="94" spans="21:21" x14ac:dyDescent="0.25">
      <c r="U94" s="37" t="s">
        <v>136</v>
      </c>
    </row>
    <row r="95" spans="21:21" x14ac:dyDescent="0.25">
      <c r="U95" s="37" t="s">
        <v>137</v>
      </c>
    </row>
    <row r="96" spans="21:21" x14ac:dyDescent="0.25">
      <c r="U96" s="37" t="s">
        <v>135</v>
      </c>
    </row>
    <row r="97" spans="21:21" x14ac:dyDescent="0.25">
      <c r="U97" s="37" t="s">
        <v>138</v>
      </c>
    </row>
    <row r="98" spans="21:21" x14ac:dyDescent="0.25">
      <c r="U98" s="37" t="s">
        <v>1510</v>
      </c>
    </row>
    <row r="99" spans="21:21" x14ac:dyDescent="0.25">
      <c r="U99" s="37" t="s">
        <v>139</v>
      </c>
    </row>
    <row r="100" spans="21:21" x14ac:dyDescent="0.25">
      <c r="U100" s="37" t="s">
        <v>140</v>
      </c>
    </row>
    <row r="101" spans="21:21" x14ac:dyDescent="0.25">
      <c r="U101" s="37" t="s">
        <v>141</v>
      </c>
    </row>
    <row r="102" spans="21:21" x14ac:dyDescent="0.25">
      <c r="U102" s="37" t="s">
        <v>142</v>
      </c>
    </row>
    <row r="103" spans="21:21" x14ac:dyDescent="0.25">
      <c r="U103" s="37" t="s">
        <v>1954</v>
      </c>
    </row>
    <row r="104" spans="21:21" x14ac:dyDescent="0.25">
      <c r="U104" s="37" t="s">
        <v>143</v>
      </c>
    </row>
    <row r="105" spans="21:21" x14ac:dyDescent="0.25">
      <c r="U105" s="37" t="s">
        <v>144</v>
      </c>
    </row>
    <row r="106" spans="21:21" x14ac:dyDescent="0.25">
      <c r="U106" s="37" t="s">
        <v>145</v>
      </c>
    </row>
    <row r="107" spans="21:21" x14ac:dyDescent="0.25">
      <c r="U107" s="37" t="s">
        <v>146</v>
      </c>
    </row>
    <row r="108" spans="21:21" x14ac:dyDescent="0.25">
      <c r="U108" s="37" t="s">
        <v>147</v>
      </c>
    </row>
    <row r="109" spans="21:21" x14ac:dyDescent="0.25">
      <c r="U109" s="37" t="s">
        <v>148</v>
      </c>
    </row>
    <row r="110" spans="21:21" x14ac:dyDescent="0.25">
      <c r="U110" s="37" t="s">
        <v>149</v>
      </c>
    </row>
    <row r="111" spans="21:21" x14ac:dyDescent="0.25">
      <c r="U111" s="37" t="s">
        <v>150</v>
      </c>
    </row>
    <row r="112" spans="21:21" x14ac:dyDescent="0.25">
      <c r="U112" s="37" t="s">
        <v>151</v>
      </c>
    </row>
    <row r="113" spans="21:21" x14ac:dyDescent="0.25">
      <c r="U113" s="37" t="s">
        <v>152</v>
      </c>
    </row>
    <row r="114" spans="21:21" x14ac:dyDescent="0.25">
      <c r="U114" s="37" t="s">
        <v>153</v>
      </c>
    </row>
    <row r="115" spans="21:21" x14ac:dyDescent="0.25">
      <c r="U115" s="37" t="s">
        <v>154</v>
      </c>
    </row>
    <row r="116" spans="21:21" x14ac:dyDescent="0.25">
      <c r="U116" s="37" t="s">
        <v>155</v>
      </c>
    </row>
    <row r="117" spans="21:21" x14ac:dyDescent="0.25">
      <c r="U117" s="37" t="s">
        <v>156</v>
      </c>
    </row>
    <row r="118" spans="21:21" x14ac:dyDescent="0.25">
      <c r="U118" s="37" t="s">
        <v>157</v>
      </c>
    </row>
    <row r="119" spans="21:21" x14ac:dyDescent="0.25">
      <c r="U119" s="37" t="s">
        <v>158</v>
      </c>
    </row>
    <row r="120" spans="21:21" x14ac:dyDescent="0.25">
      <c r="U120" s="37" t="s">
        <v>159</v>
      </c>
    </row>
    <row r="121" spans="21:21" x14ac:dyDescent="0.25">
      <c r="U121" s="37" t="s">
        <v>160</v>
      </c>
    </row>
    <row r="122" spans="21:21" x14ac:dyDescent="0.25">
      <c r="U122" s="37" t="s">
        <v>161</v>
      </c>
    </row>
    <row r="123" spans="21:21" x14ac:dyDescent="0.25">
      <c r="U123" s="37" t="s">
        <v>162</v>
      </c>
    </row>
    <row r="124" spans="21:21" x14ac:dyDescent="0.25">
      <c r="U124" s="37" t="s">
        <v>163</v>
      </c>
    </row>
    <row r="125" spans="21:21" x14ac:dyDescent="0.25">
      <c r="U125" s="37" t="s">
        <v>1955</v>
      </c>
    </row>
    <row r="126" spans="21:21" x14ac:dyDescent="0.25">
      <c r="U126" s="37" t="s">
        <v>164</v>
      </c>
    </row>
    <row r="127" spans="21:21" x14ac:dyDescent="0.25">
      <c r="U127" s="37" t="s">
        <v>1477</v>
      </c>
    </row>
    <row r="128" spans="21:21" x14ac:dyDescent="0.25">
      <c r="U128" s="37" t="s">
        <v>1511</v>
      </c>
    </row>
    <row r="129" spans="21:21" x14ac:dyDescent="0.25">
      <c r="U129" s="37" t="s">
        <v>165</v>
      </c>
    </row>
    <row r="130" spans="21:21" x14ac:dyDescent="0.25">
      <c r="U130" s="37" t="s">
        <v>166</v>
      </c>
    </row>
    <row r="131" spans="21:21" x14ac:dyDescent="0.25">
      <c r="U131" s="37" t="s">
        <v>167</v>
      </c>
    </row>
    <row r="132" spans="21:21" x14ac:dyDescent="0.25">
      <c r="U132" s="37" t="s">
        <v>168</v>
      </c>
    </row>
    <row r="133" spans="21:21" x14ac:dyDescent="0.25">
      <c r="U133" s="37" t="s">
        <v>1956</v>
      </c>
    </row>
    <row r="134" spans="21:21" x14ac:dyDescent="0.25">
      <c r="U134" s="37" t="s">
        <v>1957</v>
      </c>
    </row>
    <row r="135" spans="21:21" x14ac:dyDescent="0.25">
      <c r="U135" s="37" t="s">
        <v>1958</v>
      </c>
    </row>
    <row r="136" spans="21:21" x14ac:dyDescent="0.25">
      <c r="U136" s="37" t="s">
        <v>169</v>
      </c>
    </row>
    <row r="137" spans="21:21" x14ac:dyDescent="0.25">
      <c r="U137" s="37" t="s">
        <v>170</v>
      </c>
    </row>
    <row r="138" spans="21:21" x14ac:dyDescent="0.25">
      <c r="U138" s="37" t="s">
        <v>171</v>
      </c>
    </row>
    <row r="139" spans="21:21" x14ac:dyDescent="0.25">
      <c r="U139" s="37" t="s">
        <v>172</v>
      </c>
    </row>
    <row r="140" spans="21:21" x14ac:dyDescent="0.25">
      <c r="U140" s="37" t="s">
        <v>1801</v>
      </c>
    </row>
    <row r="141" spans="21:21" x14ac:dyDescent="0.25">
      <c r="U141" s="37" t="s">
        <v>173</v>
      </c>
    </row>
    <row r="142" spans="21:21" x14ac:dyDescent="0.25">
      <c r="U142" s="37" t="s">
        <v>174</v>
      </c>
    </row>
    <row r="143" spans="21:21" x14ac:dyDescent="0.25">
      <c r="U143" s="37" t="s">
        <v>175</v>
      </c>
    </row>
    <row r="144" spans="21:21" x14ac:dyDescent="0.25">
      <c r="U144" s="37" t="s">
        <v>176</v>
      </c>
    </row>
    <row r="145" spans="21:21" x14ac:dyDescent="0.25">
      <c r="U145" s="37" t="s">
        <v>177</v>
      </c>
    </row>
    <row r="146" spans="21:21" x14ac:dyDescent="0.25">
      <c r="U146" s="37" t="s">
        <v>178</v>
      </c>
    </row>
    <row r="147" spans="21:21" x14ac:dyDescent="0.25">
      <c r="U147" s="37" t="s">
        <v>179</v>
      </c>
    </row>
    <row r="148" spans="21:21" x14ac:dyDescent="0.25">
      <c r="U148" s="37" t="s">
        <v>1512</v>
      </c>
    </row>
    <row r="149" spans="21:21" x14ac:dyDescent="0.25">
      <c r="U149" s="37" t="s">
        <v>1513</v>
      </c>
    </row>
    <row r="150" spans="21:21" x14ac:dyDescent="0.25">
      <c r="U150" s="37" t="s">
        <v>185</v>
      </c>
    </row>
    <row r="151" spans="21:21" x14ac:dyDescent="0.25">
      <c r="U151" s="37" t="s">
        <v>1959</v>
      </c>
    </row>
    <row r="152" spans="21:21" x14ac:dyDescent="0.25">
      <c r="U152" s="37" t="s">
        <v>180</v>
      </c>
    </row>
    <row r="153" spans="21:21" x14ac:dyDescent="0.25">
      <c r="U153" s="37" t="s">
        <v>181</v>
      </c>
    </row>
    <row r="154" spans="21:21" x14ac:dyDescent="0.25">
      <c r="U154" s="37" t="s">
        <v>182</v>
      </c>
    </row>
    <row r="155" spans="21:21" x14ac:dyDescent="0.25">
      <c r="U155" s="37" t="s">
        <v>183</v>
      </c>
    </row>
    <row r="156" spans="21:21" x14ac:dyDescent="0.25">
      <c r="U156" s="37" t="s">
        <v>184</v>
      </c>
    </row>
    <row r="157" spans="21:21" x14ac:dyDescent="0.25">
      <c r="U157" s="37" t="s">
        <v>1802</v>
      </c>
    </row>
    <row r="158" spans="21:21" x14ac:dyDescent="0.25">
      <c r="U158" s="37" t="s">
        <v>1514</v>
      </c>
    </row>
    <row r="159" spans="21:21" x14ac:dyDescent="0.25">
      <c r="U159" s="37" t="s">
        <v>1515</v>
      </c>
    </row>
    <row r="160" spans="21:21" x14ac:dyDescent="0.25">
      <c r="U160" s="37" t="s">
        <v>1516</v>
      </c>
    </row>
    <row r="161" spans="21:21" x14ac:dyDescent="0.25">
      <c r="U161" s="37" t="s">
        <v>1517</v>
      </c>
    </row>
    <row r="162" spans="21:21" x14ac:dyDescent="0.25">
      <c r="U162" s="37" t="s">
        <v>1803</v>
      </c>
    </row>
    <row r="163" spans="21:21" x14ac:dyDescent="0.25">
      <c r="U163" s="37" t="s">
        <v>186</v>
      </c>
    </row>
    <row r="164" spans="21:21" x14ac:dyDescent="0.25">
      <c r="U164" s="37" t="s">
        <v>187</v>
      </c>
    </row>
    <row r="165" spans="21:21" x14ac:dyDescent="0.25">
      <c r="U165" s="37" t="s">
        <v>188</v>
      </c>
    </row>
    <row r="166" spans="21:21" x14ac:dyDescent="0.25">
      <c r="U166" s="37" t="s">
        <v>189</v>
      </c>
    </row>
    <row r="167" spans="21:21" x14ac:dyDescent="0.25">
      <c r="U167" s="37" t="s">
        <v>190</v>
      </c>
    </row>
    <row r="168" spans="21:21" x14ac:dyDescent="0.25">
      <c r="U168" s="37" t="s">
        <v>191</v>
      </c>
    </row>
    <row r="169" spans="21:21" x14ac:dyDescent="0.25">
      <c r="U169" s="37" t="s">
        <v>192</v>
      </c>
    </row>
    <row r="170" spans="21:21" x14ac:dyDescent="0.25">
      <c r="U170" s="37" t="s">
        <v>193</v>
      </c>
    </row>
    <row r="171" spans="21:21" x14ac:dyDescent="0.25">
      <c r="U171" s="37" t="s">
        <v>194</v>
      </c>
    </row>
    <row r="172" spans="21:21" x14ac:dyDescent="0.25">
      <c r="U172" s="37" t="s">
        <v>195</v>
      </c>
    </row>
    <row r="173" spans="21:21" x14ac:dyDescent="0.25">
      <c r="U173" s="37" t="s">
        <v>196</v>
      </c>
    </row>
    <row r="174" spans="21:21" x14ac:dyDescent="0.25">
      <c r="U174" s="37" t="s">
        <v>197</v>
      </c>
    </row>
    <row r="175" spans="21:21" x14ac:dyDescent="0.25">
      <c r="U175" s="37" t="s">
        <v>198</v>
      </c>
    </row>
    <row r="176" spans="21:21" x14ac:dyDescent="0.25">
      <c r="U176" s="37" t="s">
        <v>1804</v>
      </c>
    </row>
    <row r="177" spans="21:21" x14ac:dyDescent="0.25">
      <c r="U177" s="37" t="s">
        <v>1518</v>
      </c>
    </row>
    <row r="178" spans="21:21" x14ac:dyDescent="0.25">
      <c r="U178" s="37" t="s">
        <v>1519</v>
      </c>
    </row>
    <row r="179" spans="21:21" x14ac:dyDescent="0.25">
      <c r="U179" s="37" t="s">
        <v>199</v>
      </c>
    </row>
    <row r="180" spans="21:21" x14ac:dyDescent="0.25">
      <c r="U180" s="37" t="s">
        <v>1805</v>
      </c>
    </row>
    <row r="181" spans="21:21" x14ac:dyDescent="0.25">
      <c r="U181" s="37" t="s">
        <v>1806</v>
      </c>
    </row>
    <row r="182" spans="21:21" x14ac:dyDescent="0.25">
      <c r="U182" s="37" t="s">
        <v>200</v>
      </c>
    </row>
    <row r="183" spans="21:21" x14ac:dyDescent="0.25">
      <c r="U183" s="37" t="s">
        <v>201</v>
      </c>
    </row>
    <row r="184" spans="21:21" x14ac:dyDescent="0.25">
      <c r="U184" s="37" t="s">
        <v>202</v>
      </c>
    </row>
    <row r="185" spans="21:21" x14ac:dyDescent="0.25">
      <c r="U185" s="37" t="s">
        <v>203</v>
      </c>
    </row>
    <row r="186" spans="21:21" x14ac:dyDescent="0.25">
      <c r="U186" s="37" t="s">
        <v>1807</v>
      </c>
    </row>
    <row r="187" spans="21:21" x14ac:dyDescent="0.25">
      <c r="U187" s="37" t="s">
        <v>204</v>
      </c>
    </row>
    <row r="188" spans="21:21" x14ac:dyDescent="0.25">
      <c r="U188" s="37" t="s">
        <v>205</v>
      </c>
    </row>
    <row r="189" spans="21:21" x14ac:dyDescent="0.25">
      <c r="U189" s="37" t="s">
        <v>206</v>
      </c>
    </row>
    <row r="190" spans="21:21" x14ac:dyDescent="0.25">
      <c r="U190" s="37" t="s">
        <v>207</v>
      </c>
    </row>
    <row r="191" spans="21:21" x14ac:dyDescent="0.25">
      <c r="U191" s="37" t="s">
        <v>1808</v>
      </c>
    </row>
    <row r="192" spans="21:21" x14ac:dyDescent="0.25">
      <c r="U192" s="37" t="s">
        <v>1809</v>
      </c>
    </row>
    <row r="193" spans="21:21" x14ac:dyDescent="0.25">
      <c r="U193" s="37" t="s">
        <v>1810</v>
      </c>
    </row>
    <row r="194" spans="21:21" x14ac:dyDescent="0.25">
      <c r="U194" s="37" t="s">
        <v>1811</v>
      </c>
    </row>
    <row r="195" spans="21:21" x14ac:dyDescent="0.25">
      <c r="U195" s="37" t="s">
        <v>1812</v>
      </c>
    </row>
    <row r="196" spans="21:21" x14ac:dyDescent="0.25">
      <c r="U196" s="37" t="s">
        <v>1813</v>
      </c>
    </row>
    <row r="197" spans="21:21" x14ac:dyDescent="0.25">
      <c r="U197" s="37" t="s">
        <v>1814</v>
      </c>
    </row>
    <row r="198" spans="21:21" x14ac:dyDescent="0.25">
      <c r="U198" s="37" t="s">
        <v>1815</v>
      </c>
    </row>
    <row r="199" spans="21:21" x14ac:dyDescent="0.25">
      <c r="U199" s="37" t="s">
        <v>1816</v>
      </c>
    </row>
    <row r="200" spans="21:21" x14ac:dyDescent="0.25">
      <c r="U200" s="37" t="s">
        <v>1817</v>
      </c>
    </row>
    <row r="201" spans="21:21" x14ac:dyDescent="0.25">
      <c r="U201" s="37" t="s">
        <v>1818</v>
      </c>
    </row>
    <row r="202" spans="21:21" x14ac:dyDescent="0.25">
      <c r="U202" s="37" t="s">
        <v>1819</v>
      </c>
    </row>
    <row r="203" spans="21:21" x14ac:dyDescent="0.25">
      <c r="U203" s="37" t="s">
        <v>208</v>
      </c>
    </row>
    <row r="204" spans="21:21" x14ac:dyDescent="0.25">
      <c r="U204" s="37" t="s">
        <v>209</v>
      </c>
    </row>
    <row r="205" spans="21:21" x14ac:dyDescent="0.25">
      <c r="U205" s="37" t="s">
        <v>210</v>
      </c>
    </row>
    <row r="206" spans="21:21" x14ac:dyDescent="0.25">
      <c r="U206" s="37" t="s">
        <v>211</v>
      </c>
    </row>
    <row r="207" spans="21:21" x14ac:dyDescent="0.25">
      <c r="U207" s="37" t="s">
        <v>212</v>
      </c>
    </row>
    <row r="208" spans="21:21" x14ac:dyDescent="0.25">
      <c r="U208" s="37" t="s">
        <v>213</v>
      </c>
    </row>
    <row r="209" spans="21:21" x14ac:dyDescent="0.25">
      <c r="U209" s="37" t="s">
        <v>214</v>
      </c>
    </row>
    <row r="210" spans="21:21" x14ac:dyDescent="0.25">
      <c r="U210" s="37" t="s">
        <v>215</v>
      </c>
    </row>
    <row r="211" spans="21:21" x14ac:dyDescent="0.25">
      <c r="U211" s="37" t="s">
        <v>216</v>
      </c>
    </row>
    <row r="212" spans="21:21" x14ac:dyDescent="0.25">
      <c r="U212" s="37" t="s">
        <v>217</v>
      </c>
    </row>
    <row r="213" spans="21:21" x14ac:dyDescent="0.25">
      <c r="U213" s="37" t="s">
        <v>218</v>
      </c>
    </row>
    <row r="214" spans="21:21" x14ac:dyDescent="0.25">
      <c r="U214" s="37" t="s">
        <v>221</v>
      </c>
    </row>
    <row r="215" spans="21:21" x14ac:dyDescent="0.25">
      <c r="U215" s="37" t="s">
        <v>219</v>
      </c>
    </row>
    <row r="216" spans="21:21" x14ac:dyDescent="0.25">
      <c r="U216" s="37" t="s">
        <v>220</v>
      </c>
    </row>
    <row r="217" spans="21:21" x14ac:dyDescent="0.25">
      <c r="U217" s="37" t="s">
        <v>222</v>
      </c>
    </row>
    <row r="218" spans="21:21" x14ac:dyDescent="0.25">
      <c r="U218" s="37" t="s">
        <v>223</v>
      </c>
    </row>
    <row r="219" spans="21:21" x14ac:dyDescent="0.25">
      <c r="U219" s="37" t="s">
        <v>224</v>
      </c>
    </row>
    <row r="220" spans="21:21" x14ac:dyDescent="0.25">
      <c r="U220" s="37" t="s">
        <v>1820</v>
      </c>
    </row>
    <row r="221" spans="21:21" x14ac:dyDescent="0.25">
      <c r="U221" s="37" t="s">
        <v>1821</v>
      </c>
    </row>
    <row r="222" spans="21:21" x14ac:dyDescent="0.25">
      <c r="U222" s="37" t="s">
        <v>225</v>
      </c>
    </row>
    <row r="223" spans="21:21" x14ac:dyDescent="0.25">
      <c r="U223" s="37" t="s">
        <v>226</v>
      </c>
    </row>
    <row r="224" spans="21:21" x14ac:dyDescent="0.25">
      <c r="U224" s="37" t="s">
        <v>227</v>
      </c>
    </row>
    <row r="225" spans="21:21" x14ac:dyDescent="0.25">
      <c r="U225" s="37" t="s">
        <v>228</v>
      </c>
    </row>
    <row r="226" spans="21:21" x14ac:dyDescent="0.25">
      <c r="U226" s="37" t="s">
        <v>229</v>
      </c>
    </row>
    <row r="227" spans="21:21" x14ac:dyDescent="0.25">
      <c r="U227" s="37" t="s">
        <v>230</v>
      </c>
    </row>
    <row r="228" spans="21:21" x14ac:dyDescent="0.25">
      <c r="U228" s="37" t="s">
        <v>231</v>
      </c>
    </row>
    <row r="229" spans="21:21" x14ac:dyDescent="0.25">
      <c r="U229" s="37" t="s">
        <v>232</v>
      </c>
    </row>
    <row r="230" spans="21:21" x14ac:dyDescent="0.25">
      <c r="U230" s="37" t="s">
        <v>233</v>
      </c>
    </row>
    <row r="231" spans="21:21" x14ac:dyDescent="0.25">
      <c r="U231" s="37" t="s">
        <v>234</v>
      </c>
    </row>
    <row r="232" spans="21:21" x14ac:dyDescent="0.25">
      <c r="U232" s="37" t="s">
        <v>235</v>
      </c>
    </row>
    <row r="233" spans="21:21" x14ac:dyDescent="0.25">
      <c r="U233" s="37" t="s">
        <v>236</v>
      </c>
    </row>
    <row r="234" spans="21:21" x14ac:dyDescent="0.25">
      <c r="U234" s="37" t="s">
        <v>237</v>
      </c>
    </row>
    <row r="235" spans="21:21" x14ac:dyDescent="0.25">
      <c r="U235" s="37" t="s">
        <v>238</v>
      </c>
    </row>
    <row r="236" spans="21:21" x14ac:dyDescent="0.25">
      <c r="U236" s="37" t="s">
        <v>239</v>
      </c>
    </row>
    <row r="237" spans="21:21" x14ac:dyDescent="0.25">
      <c r="U237" s="37" t="s">
        <v>240</v>
      </c>
    </row>
    <row r="238" spans="21:21" x14ac:dyDescent="0.25">
      <c r="U238" s="37" t="s">
        <v>241</v>
      </c>
    </row>
    <row r="239" spans="21:21" x14ac:dyDescent="0.25">
      <c r="U239" s="37" t="s">
        <v>242</v>
      </c>
    </row>
    <row r="240" spans="21:21" x14ac:dyDescent="0.25">
      <c r="U240" s="37" t="s">
        <v>243</v>
      </c>
    </row>
    <row r="241" spans="21:21" x14ac:dyDescent="0.25">
      <c r="U241" s="37" t="s">
        <v>244</v>
      </c>
    </row>
    <row r="242" spans="21:21" x14ac:dyDescent="0.25">
      <c r="U242" s="37" t="s">
        <v>245</v>
      </c>
    </row>
    <row r="243" spans="21:21" x14ac:dyDescent="0.25">
      <c r="U243" s="37" t="s">
        <v>246</v>
      </c>
    </row>
    <row r="244" spans="21:21" x14ac:dyDescent="0.25">
      <c r="U244" s="37" t="s">
        <v>247</v>
      </c>
    </row>
    <row r="245" spans="21:21" x14ac:dyDescent="0.25">
      <c r="U245" s="37" t="s">
        <v>248</v>
      </c>
    </row>
    <row r="246" spans="21:21" x14ac:dyDescent="0.25">
      <c r="U246" s="37" t="s">
        <v>249</v>
      </c>
    </row>
    <row r="247" spans="21:21" x14ac:dyDescent="0.25">
      <c r="U247" s="37" t="s">
        <v>250</v>
      </c>
    </row>
    <row r="248" spans="21:21" x14ac:dyDescent="0.25">
      <c r="U248" s="37" t="s">
        <v>251</v>
      </c>
    </row>
    <row r="249" spans="21:21" x14ac:dyDescent="0.25">
      <c r="U249" s="37" t="s">
        <v>252</v>
      </c>
    </row>
    <row r="250" spans="21:21" x14ac:dyDescent="0.25">
      <c r="U250" s="37" t="s">
        <v>253</v>
      </c>
    </row>
    <row r="251" spans="21:21" x14ac:dyDescent="0.25">
      <c r="U251" s="37" t="s">
        <v>254</v>
      </c>
    </row>
    <row r="252" spans="21:21" x14ac:dyDescent="0.25">
      <c r="U252" s="37" t="s">
        <v>255</v>
      </c>
    </row>
    <row r="253" spans="21:21" x14ac:dyDescent="0.25">
      <c r="U253" s="37" t="s">
        <v>256</v>
      </c>
    </row>
    <row r="254" spans="21:21" x14ac:dyDescent="0.25">
      <c r="U254" s="37" t="s">
        <v>257</v>
      </c>
    </row>
    <row r="255" spans="21:21" x14ac:dyDescent="0.25">
      <c r="U255" s="37" t="s">
        <v>1960</v>
      </c>
    </row>
    <row r="256" spans="21:21" x14ac:dyDescent="0.25">
      <c r="U256" s="37" t="s">
        <v>258</v>
      </c>
    </row>
    <row r="257" spans="21:21" x14ac:dyDescent="0.25">
      <c r="U257" s="37" t="s">
        <v>259</v>
      </c>
    </row>
    <row r="258" spans="21:21" x14ac:dyDescent="0.25">
      <c r="U258" s="37" t="s">
        <v>260</v>
      </c>
    </row>
    <row r="259" spans="21:21" x14ac:dyDescent="0.25">
      <c r="U259" s="37" t="s">
        <v>261</v>
      </c>
    </row>
    <row r="260" spans="21:21" x14ac:dyDescent="0.25">
      <c r="U260" s="37" t="s">
        <v>262</v>
      </c>
    </row>
    <row r="261" spans="21:21" x14ac:dyDescent="0.25">
      <c r="U261" s="37" t="s">
        <v>264</v>
      </c>
    </row>
    <row r="262" spans="21:21" x14ac:dyDescent="0.25">
      <c r="U262" s="37" t="s">
        <v>263</v>
      </c>
    </row>
    <row r="263" spans="21:21" x14ac:dyDescent="0.25">
      <c r="U263" s="37" t="s">
        <v>1822</v>
      </c>
    </row>
    <row r="264" spans="21:21" x14ac:dyDescent="0.25">
      <c r="U264" s="37" t="s">
        <v>265</v>
      </c>
    </row>
    <row r="265" spans="21:21" x14ac:dyDescent="0.25">
      <c r="U265" s="37" t="s">
        <v>266</v>
      </c>
    </row>
    <row r="266" spans="21:21" x14ac:dyDescent="0.25">
      <c r="U266" s="37" t="s">
        <v>267</v>
      </c>
    </row>
    <row r="267" spans="21:21" x14ac:dyDescent="0.25">
      <c r="U267" s="37" t="s">
        <v>268</v>
      </c>
    </row>
    <row r="268" spans="21:21" x14ac:dyDescent="0.25">
      <c r="U268" s="37" t="s">
        <v>269</v>
      </c>
    </row>
    <row r="269" spans="21:21" x14ac:dyDescent="0.25">
      <c r="U269" s="37" t="s">
        <v>270</v>
      </c>
    </row>
    <row r="270" spans="21:21" x14ac:dyDescent="0.25">
      <c r="U270" s="37" t="s">
        <v>271</v>
      </c>
    </row>
    <row r="271" spans="21:21" x14ac:dyDescent="0.25">
      <c r="U271" s="37" t="s">
        <v>272</v>
      </c>
    </row>
    <row r="272" spans="21:21" x14ac:dyDescent="0.25">
      <c r="U272" s="37" t="s">
        <v>273</v>
      </c>
    </row>
    <row r="273" spans="21:21" x14ac:dyDescent="0.25">
      <c r="U273" s="37" t="s">
        <v>274</v>
      </c>
    </row>
    <row r="274" spans="21:21" x14ac:dyDescent="0.25">
      <c r="U274" s="37" t="s">
        <v>275</v>
      </c>
    </row>
    <row r="275" spans="21:21" x14ac:dyDescent="0.25">
      <c r="U275" s="37" t="s">
        <v>276</v>
      </c>
    </row>
    <row r="276" spans="21:21" x14ac:dyDescent="0.25">
      <c r="U276" s="37" t="s">
        <v>277</v>
      </c>
    </row>
    <row r="277" spans="21:21" x14ac:dyDescent="0.25">
      <c r="U277" s="37" t="s">
        <v>278</v>
      </c>
    </row>
    <row r="278" spans="21:21" x14ac:dyDescent="0.25">
      <c r="U278" s="37" t="s">
        <v>279</v>
      </c>
    </row>
    <row r="279" spans="21:21" x14ac:dyDescent="0.25">
      <c r="U279" s="37" t="s">
        <v>280</v>
      </c>
    </row>
    <row r="280" spans="21:21" x14ac:dyDescent="0.25">
      <c r="U280" s="37" t="s">
        <v>1961</v>
      </c>
    </row>
    <row r="281" spans="21:21" x14ac:dyDescent="0.25">
      <c r="U281" s="37" t="s">
        <v>281</v>
      </c>
    </row>
    <row r="282" spans="21:21" x14ac:dyDescent="0.25">
      <c r="U282" s="37" t="s">
        <v>282</v>
      </c>
    </row>
    <row r="283" spans="21:21" x14ac:dyDescent="0.25">
      <c r="U283" s="37" t="s">
        <v>283</v>
      </c>
    </row>
    <row r="284" spans="21:21" x14ac:dyDescent="0.25">
      <c r="U284" s="37" t="s">
        <v>284</v>
      </c>
    </row>
    <row r="285" spans="21:21" x14ac:dyDescent="0.25">
      <c r="U285" s="37" t="s">
        <v>285</v>
      </c>
    </row>
    <row r="286" spans="21:21" x14ac:dyDescent="0.25">
      <c r="U286" s="37" t="s">
        <v>286</v>
      </c>
    </row>
    <row r="287" spans="21:21" x14ac:dyDescent="0.25">
      <c r="U287" s="37" t="s">
        <v>287</v>
      </c>
    </row>
    <row r="288" spans="21:21" x14ac:dyDescent="0.25">
      <c r="U288" s="37" t="s">
        <v>288</v>
      </c>
    </row>
    <row r="289" spans="21:21" x14ac:dyDescent="0.25">
      <c r="U289" s="37" t="s">
        <v>289</v>
      </c>
    </row>
    <row r="290" spans="21:21" x14ac:dyDescent="0.25">
      <c r="U290" s="37" t="s">
        <v>290</v>
      </c>
    </row>
    <row r="291" spans="21:21" x14ac:dyDescent="0.25">
      <c r="U291" s="37" t="s">
        <v>291</v>
      </c>
    </row>
    <row r="292" spans="21:21" x14ac:dyDescent="0.25">
      <c r="U292" s="37" t="s">
        <v>292</v>
      </c>
    </row>
    <row r="293" spans="21:21" x14ac:dyDescent="0.25">
      <c r="U293" s="37" t="s">
        <v>293</v>
      </c>
    </row>
    <row r="294" spans="21:21" x14ac:dyDescent="0.25">
      <c r="U294" s="37" t="s">
        <v>294</v>
      </c>
    </row>
    <row r="295" spans="21:21" x14ac:dyDescent="0.25">
      <c r="U295" s="37" t="s">
        <v>295</v>
      </c>
    </row>
    <row r="296" spans="21:21" x14ac:dyDescent="0.25">
      <c r="U296" s="37" t="s">
        <v>296</v>
      </c>
    </row>
    <row r="297" spans="21:21" x14ac:dyDescent="0.25">
      <c r="U297" s="37" t="s">
        <v>297</v>
      </c>
    </row>
    <row r="298" spans="21:21" x14ac:dyDescent="0.25">
      <c r="U298" s="37" t="s">
        <v>298</v>
      </c>
    </row>
    <row r="299" spans="21:21" x14ac:dyDescent="0.25">
      <c r="U299" s="37" t="s">
        <v>299</v>
      </c>
    </row>
    <row r="300" spans="21:21" x14ac:dyDescent="0.25">
      <c r="U300" s="37" t="s">
        <v>300</v>
      </c>
    </row>
    <row r="301" spans="21:21" x14ac:dyDescent="0.25">
      <c r="U301" s="37" t="s">
        <v>301</v>
      </c>
    </row>
    <row r="302" spans="21:21" x14ac:dyDescent="0.25">
      <c r="U302" s="37" t="s">
        <v>302</v>
      </c>
    </row>
    <row r="303" spans="21:21" x14ac:dyDescent="0.25">
      <c r="U303" s="37" t="s">
        <v>303</v>
      </c>
    </row>
    <row r="304" spans="21:21" x14ac:dyDescent="0.25">
      <c r="U304" s="37" t="s">
        <v>304</v>
      </c>
    </row>
    <row r="305" spans="21:21" x14ac:dyDescent="0.25">
      <c r="U305" s="37" t="s">
        <v>305</v>
      </c>
    </row>
    <row r="306" spans="21:21" x14ac:dyDescent="0.25">
      <c r="U306" s="37" t="s">
        <v>306</v>
      </c>
    </row>
    <row r="307" spans="21:21" x14ac:dyDescent="0.25">
      <c r="U307" s="37" t="s">
        <v>307</v>
      </c>
    </row>
    <row r="308" spans="21:21" x14ac:dyDescent="0.25">
      <c r="U308" s="37" t="s">
        <v>308</v>
      </c>
    </row>
    <row r="309" spans="21:21" x14ac:dyDescent="0.25">
      <c r="U309" s="37" t="s">
        <v>309</v>
      </c>
    </row>
    <row r="310" spans="21:21" x14ac:dyDescent="0.25">
      <c r="U310" s="37" t="s">
        <v>310</v>
      </c>
    </row>
    <row r="311" spans="21:21" x14ac:dyDescent="0.25">
      <c r="U311" s="37" t="s">
        <v>311</v>
      </c>
    </row>
    <row r="312" spans="21:21" x14ac:dyDescent="0.25">
      <c r="U312" s="37" t="s">
        <v>312</v>
      </c>
    </row>
    <row r="313" spans="21:21" x14ac:dyDescent="0.25">
      <c r="U313" s="37" t="s">
        <v>313</v>
      </c>
    </row>
    <row r="314" spans="21:21" x14ac:dyDescent="0.25">
      <c r="U314" s="37" t="s">
        <v>314</v>
      </c>
    </row>
    <row r="315" spans="21:21" x14ac:dyDescent="0.25">
      <c r="U315" s="37" t="s">
        <v>315</v>
      </c>
    </row>
    <row r="316" spans="21:21" x14ac:dyDescent="0.25">
      <c r="U316" s="37" t="s">
        <v>316</v>
      </c>
    </row>
    <row r="317" spans="21:21" x14ac:dyDescent="0.25">
      <c r="U317" s="37" t="s">
        <v>317</v>
      </c>
    </row>
    <row r="318" spans="21:21" x14ac:dyDescent="0.25">
      <c r="U318" s="37" t="s">
        <v>318</v>
      </c>
    </row>
    <row r="319" spans="21:21" x14ac:dyDescent="0.25">
      <c r="U319" s="37" t="s">
        <v>319</v>
      </c>
    </row>
    <row r="320" spans="21:21" x14ac:dyDescent="0.25">
      <c r="U320" s="37" t="s">
        <v>320</v>
      </c>
    </row>
    <row r="321" spans="21:21" x14ac:dyDescent="0.25">
      <c r="U321" s="37" t="s">
        <v>321</v>
      </c>
    </row>
    <row r="322" spans="21:21" x14ac:dyDescent="0.25">
      <c r="U322" s="37" t="s">
        <v>322</v>
      </c>
    </row>
    <row r="323" spans="21:21" x14ac:dyDescent="0.25">
      <c r="U323" s="37" t="s">
        <v>323</v>
      </c>
    </row>
    <row r="324" spans="21:21" x14ac:dyDescent="0.25">
      <c r="U324" s="37" t="s">
        <v>324</v>
      </c>
    </row>
    <row r="325" spans="21:21" x14ac:dyDescent="0.25">
      <c r="U325" s="37" t="s">
        <v>325</v>
      </c>
    </row>
    <row r="326" spans="21:21" x14ac:dyDescent="0.25">
      <c r="U326" s="37" t="s">
        <v>326</v>
      </c>
    </row>
    <row r="327" spans="21:21" x14ac:dyDescent="0.25">
      <c r="U327" s="37" t="s">
        <v>327</v>
      </c>
    </row>
    <row r="328" spans="21:21" x14ac:dyDescent="0.25">
      <c r="U328" s="37" t="s">
        <v>328</v>
      </c>
    </row>
    <row r="329" spans="21:21" x14ac:dyDescent="0.25">
      <c r="U329" s="37" t="s">
        <v>329</v>
      </c>
    </row>
    <row r="330" spans="21:21" x14ac:dyDescent="0.25">
      <c r="U330" s="37" t="s">
        <v>330</v>
      </c>
    </row>
    <row r="331" spans="21:21" x14ac:dyDescent="0.25">
      <c r="U331" s="37" t="s">
        <v>331</v>
      </c>
    </row>
    <row r="332" spans="21:21" x14ac:dyDescent="0.25">
      <c r="U332" s="37" t="s">
        <v>332</v>
      </c>
    </row>
    <row r="333" spans="21:21" x14ac:dyDescent="0.25">
      <c r="U333" s="37" t="s">
        <v>333</v>
      </c>
    </row>
    <row r="334" spans="21:21" x14ac:dyDescent="0.25">
      <c r="U334" s="37" t="s">
        <v>334</v>
      </c>
    </row>
    <row r="335" spans="21:21" x14ac:dyDescent="0.25">
      <c r="U335" s="37" t="s">
        <v>335</v>
      </c>
    </row>
    <row r="336" spans="21:21" x14ac:dyDescent="0.25">
      <c r="U336" s="37" t="s">
        <v>336</v>
      </c>
    </row>
    <row r="337" spans="21:21" x14ac:dyDescent="0.25">
      <c r="U337" s="37" t="s">
        <v>337</v>
      </c>
    </row>
    <row r="338" spans="21:21" x14ac:dyDescent="0.25">
      <c r="U338" s="37" t="s">
        <v>338</v>
      </c>
    </row>
    <row r="339" spans="21:21" x14ac:dyDescent="0.25">
      <c r="U339" s="37" t="s">
        <v>339</v>
      </c>
    </row>
    <row r="340" spans="21:21" x14ac:dyDescent="0.25">
      <c r="U340" s="37" t="s">
        <v>340</v>
      </c>
    </row>
    <row r="341" spans="21:21" x14ac:dyDescent="0.25">
      <c r="U341" s="37" t="s">
        <v>341</v>
      </c>
    </row>
    <row r="342" spans="21:21" x14ac:dyDescent="0.25">
      <c r="U342" s="37" t="s">
        <v>342</v>
      </c>
    </row>
    <row r="343" spans="21:21" x14ac:dyDescent="0.25">
      <c r="U343" s="37" t="s">
        <v>343</v>
      </c>
    </row>
    <row r="344" spans="21:21" x14ac:dyDescent="0.25">
      <c r="U344" s="37" t="s">
        <v>344</v>
      </c>
    </row>
    <row r="345" spans="21:21" x14ac:dyDescent="0.25">
      <c r="U345" s="37" t="s">
        <v>345</v>
      </c>
    </row>
    <row r="346" spans="21:21" x14ac:dyDescent="0.25">
      <c r="U346" s="37" t="s">
        <v>346</v>
      </c>
    </row>
    <row r="347" spans="21:21" x14ac:dyDescent="0.25">
      <c r="U347" s="37" t="s">
        <v>1390</v>
      </c>
    </row>
    <row r="348" spans="21:21" x14ac:dyDescent="0.25">
      <c r="U348" s="37" t="s">
        <v>2004</v>
      </c>
    </row>
    <row r="349" spans="21:21" x14ac:dyDescent="0.25">
      <c r="U349" s="37" t="s">
        <v>2005</v>
      </c>
    </row>
    <row r="350" spans="21:21" x14ac:dyDescent="0.25">
      <c r="U350" s="37" t="s">
        <v>2006</v>
      </c>
    </row>
    <row r="351" spans="21:21" x14ac:dyDescent="0.25">
      <c r="U351" s="37" t="s">
        <v>1378</v>
      </c>
    </row>
    <row r="352" spans="21:21" x14ac:dyDescent="0.25">
      <c r="U352" s="37" t="s">
        <v>1374</v>
      </c>
    </row>
    <row r="353" spans="21:21" x14ac:dyDescent="0.25">
      <c r="U353" s="37" t="s">
        <v>2007</v>
      </c>
    </row>
    <row r="354" spans="21:21" x14ac:dyDescent="0.25">
      <c r="U354" s="37" t="s">
        <v>1408</v>
      </c>
    </row>
    <row r="355" spans="21:21" x14ac:dyDescent="0.25">
      <c r="U355" s="37" t="s">
        <v>1421</v>
      </c>
    </row>
    <row r="356" spans="21:21" x14ac:dyDescent="0.25">
      <c r="U356" s="37" t="s">
        <v>1405</v>
      </c>
    </row>
    <row r="357" spans="21:21" x14ac:dyDescent="0.25">
      <c r="U357" s="37" t="s">
        <v>1422</v>
      </c>
    </row>
    <row r="358" spans="21:21" x14ac:dyDescent="0.25">
      <c r="U358" s="37" t="s">
        <v>1423</v>
      </c>
    </row>
    <row r="359" spans="21:21" x14ac:dyDescent="0.25">
      <c r="U359" s="37" t="s">
        <v>1424</v>
      </c>
    </row>
    <row r="360" spans="21:21" x14ac:dyDescent="0.25">
      <c r="U360" s="37" t="s">
        <v>1412</v>
      </c>
    </row>
    <row r="361" spans="21:21" x14ac:dyDescent="0.25">
      <c r="U361" s="37" t="s">
        <v>1406</v>
      </c>
    </row>
    <row r="362" spans="21:21" x14ac:dyDescent="0.25">
      <c r="U362" s="37" t="s">
        <v>1409</v>
      </c>
    </row>
    <row r="363" spans="21:21" x14ac:dyDescent="0.25">
      <c r="U363" s="37" t="s">
        <v>1413</v>
      </c>
    </row>
    <row r="364" spans="21:21" x14ac:dyDescent="0.25">
      <c r="U364" s="37" t="s">
        <v>1425</v>
      </c>
    </row>
    <row r="365" spans="21:21" x14ac:dyDescent="0.25">
      <c r="U365" s="37" t="s">
        <v>1438</v>
      </c>
    </row>
    <row r="366" spans="21:21" x14ac:dyDescent="0.25">
      <c r="U366" s="37" t="s">
        <v>1426</v>
      </c>
    </row>
    <row r="367" spans="21:21" x14ac:dyDescent="0.25">
      <c r="U367" s="37" t="s">
        <v>1410</v>
      </c>
    </row>
    <row r="368" spans="21:21" x14ac:dyDescent="0.25">
      <c r="U368" s="37" t="s">
        <v>1414</v>
      </c>
    </row>
    <row r="369" spans="21:21" x14ac:dyDescent="0.25">
      <c r="U369" s="37" t="s">
        <v>1407</v>
      </c>
    </row>
    <row r="370" spans="21:21" x14ac:dyDescent="0.25">
      <c r="U370" s="37" t="s">
        <v>1520</v>
      </c>
    </row>
    <row r="371" spans="21:21" x14ac:dyDescent="0.25">
      <c r="U371" s="37" t="s">
        <v>2008</v>
      </c>
    </row>
    <row r="372" spans="21:21" x14ac:dyDescent="0.25">
      <c r="U372" s="37" t="s">
        <v>1415</v>
      </c>
    </row>
    <row r="373" spans="21:21" x14ac:dyDescent="0.25">
      <c r="U373" s="37" t="s">
        <v>1521</v>
      </c>
    </row>
    <row r="374" spans="21:21" x14ac:dyDescent="0.25">
      <c r="U374" s="37" t="s">
        <v>1731</v>
      </c>
    </row>
    <row r="375" spans="21:21" x14ac:dyDescent="0.25">
      <c r="U375" s="37" t="s">
        <v>1732</v>
      </c>
    </row>
    <row r="376" spans="21:21" x14ac:dyDescent="0.25">
      <c r="U376" s="37" t="s">
        <v>1733</v>
      </c>
    </row>
    <row r="377" spans="21:21" x14ac:dyDescent="0.25">
      <c r="U377" s="37" t="s">
        <v>1734</v>
      </c>
    </row>
    <row r="378" spans="21:21" x14ac:dyDescent="0.25">
      <c r="U378" s="37" t="s">
        <v>1735</v>
      </c>
    </row>
    <row r="379" spans="21:21" x14ac:dyDescent="0.25">
      <c r="U379" s="37" t="s">
        <v>1362</v>
      </c>
    </row>
    <row r="380" spans="21:21" x14ac:dyDescent="0.25">
      <c r="U380" s="37" t="s">
        <v>1379</v>
      </c>
    </row>
    <row r="381" spans="21:21" x14ac:dyDescent="0.25">
      <c r="U381" s="37" t="s">
        <v>1736</v>
      </c>
    </row>
    <row r="382" spans="21:21" x14ac:dyDescent="0.25">
      <c r="U382" s="37" t="s">
        <v>1522</v>
      </c>
    </row>
    <row r="383" spans="21:21" x14ac:dyDescent="0.25">
      <c r="U383" s="37" t="s">
        <v>1523</v>
      </c>
    </row>
    <row r="384" spans="21:21" x14ac:dyDescent="0.25">
      <c r="U384" s="37" t="s">
        <v>1524</v>
      </c>
    </row>
    <row r="385" spans="21:21" x14ac:dyDescent="0.25">
      <c r="U385" s="37" t="s">
        <v>1737</v>
      </c>
    </row>
    <row r="386" spans="21:21" x14ac:dyDescent="0.25">
      <c r="U386" s="37" t="s">
        <v>1525</v>
      </c>
    </row>
    <row r="387" spans="21:21" x14ac:dyDescent="0.25">
      <c r="U387" s="37" t="s">
        <v>1526</v>
      </c>
    </row>
    <row r="388" spans="21:21" x14ac:dyDescent="0.25">
      <c r="U388" s="37" t="s">
        <v>1527</v>
      </c>
    </row>
    <row r="389" spans="21:21" x14ac:dyDescent="0.25">
      <c r="U389" s="37" t="s">
        <v>1738</v>
      </c>
    </row>
    <row r="390" spans="21:21" x14ac:dyDescent="0.25">
      <c r="U390" s="37" t="s">
        <v>347</v>
      </c>
    </row>
    <row r="391" spans="21:21" x14ac:dyDescent="0.25">
      <c r="U391" s="37" t="s">
        <v>348</v>
      </c>
    </row>
    <row r="392" spans="21:21" x14ac:dyDescent="0.25">
      <c r="U392" s="37" t="s">
        <v>349</v>
      </c>
    </row>
    <row r="393" spans="21:21" x14ac:dyDescent="0.25">
      <c r="U393" s="37" t="s">
        <v>350</v>
      </c>
    </row>
    <row r="394" spans="21:21" x14ac:dyDescent="0.25">
      <c r="U394" s="37" t="s">
        <v>351</v>
      </c>
    </row>
    <row r="395" spans="21:21" x14ac:dyDescent="0.25">
      <c r="U395" s="37" t="s">
        <v>352</v>
      </c>
    </row>
    <row r="396" spans="21:21" x14ac:dyDescent="0.25">
      <c r="U396" s="37" t="s">
        <v>1528</v>
      </c>
    </row>
    <row r="397" spans="21:21" x14ac:dyDescent="0.25">
      <c r="U397" s="37" t="s">
        <v>1529</v>
      </c>
    </row>
    <row r="398" spans="21:21" x14ac:dyDescent="0.25">
      <c r="U398" s="37" t="s">
        <v>353</v>
      </c>
    </row>
    <row r="399" spans="21:21" x14ac:dyDescent="0.25">
      <c r="U399" s="37" t="s">
        <v>1530</v>
      </c>
    </row>
    <row r="400" spans="21:21" x14ac:dyDescent="0.25">
      <c r="U400" s="37" t="s">
        <v>1531</v>
      </c>
    </row>
    <row r="401" spans="21:21" x14ac:dyDescent="0.25">
      <c r="U401" s="37" t="s">
        <v>354</v>
      </c>
    </row>
    <row r="402" spans="21:21" x14ac:dyDescent="0.25">
      <c r="U402" s="37" t="s">
        <v>355</v>
      </c>
    </row>
    <row r="403" spans="21:21" x14ac:dyDescent="0.25">
      <c r="U403" s="37" t="s">
        <v>356</v>
      </c>
    </row>
    <row r="404" spans="21:21" x14ac:dyDescent="0.25">
      <c r="U404" s="37" t="s">
        <v>357</v>
      </c>
    </row>
    <row r="405" spans="21:21" x14ac:dyDescent="0.25">
      <c r="U405" s="37" t="s">
        <v>358</v>
      </c>
    </row>
    <row r="406" spans="21:21" x14ac:dyDescent="0.25">
      <c r="U406" s="37" t="s">
        <v>359</v>
      </c>
    </row>
    <row r="407" spans="21:21" x14ac:dyDescent="0.25">
      <c r="U407" s="37" t="s">
        <v>1468</v>
      </c>
    </row>
    <row r="408" spans="21:21" x14ac:dyDescent="0.25">
      <c r="U408" s="37" t="s">
        <v>2009</v>
      </c>
    </row>
    <row r="409" spans="21:21" x14ac:dyDescent="0.25">
      <c r="U409" s="37" t="s">
        <v>1532</v>
      </c>
    </row>
    <row r="410" spans="21:21" x14ac:dyDescent="0.25">
      <c r="U410" s="37" t="s">
        <v>2010</v>
      </c>
    </row>
    <row r="411" spans="21:21" x14ac:dyDescent="0.25">
      <c r="U411" s="37" t="s">
        <v>1376</v>
      </c>
    </row>
    <row r="412" spans="21:21" x14ac:dyDescent="0.25">
      <c r="U412" s="37" t="s">
        <v>1427</v>
      </c>
    </row>
    <row r="413" spans="21:21" x14ac:dyDescent="0.25">
      <c r="U413" s="37" t="s">
        <v>1533</v>
      </c>
    </row>
    <row r="414" spans="21:21" x14ac:dyDescent="0.25">
      <c r="U414" s="37" t="s">
        <v>2011</v>
      </c>
    </row>
    <row r="415" spans="21:21" x14ac:dyDescent="0.25">
      <c r="U415" s="37" t="s">
        <v>2012</v>
      </c>
    </row>
    <row r="416" spans="21:21" x14ac:dyDescent="0.25">
      <c r="U416" s="37" t="s">
        <v>1534</v>
      </c>
    </row>
    <row r="417" spans="21:21" x14ac:dyDescent="0.25">
      <c r="U417" s="37" t="s">
        <v>1535</v>
      </c>
    </row>
    <row r="418" spans="21:21" x14ac:dyDescent="0.25">
      <c r="U418" s="37" t="s">
        <v>2013</v>
      </c>
    </row>
    <row r="419" spans="21:21" x14ac:dyDescent="0.25">
      <c r="U419" s="37" t="s">
        <v>1536</v>
      </c>
    </row>
    <row r="420" spans="21:21" x14ac:dyDescent="0.25">
      <c r="U420" s="37" t="s">
        <v>1537</v>
      </c>
    </row>
    <row r="421" spans="21:21" x14ac:dyDescent="0.25">
      <c r="U421" s="37" t="s">
        <v>1538</v>
      </c>
    </row>
    <row r="422" spans="21:21" x14ac:dyDescent="0.25">
      <c r="U422" s="37" t="s">
        <v>1539</v>
      </c>
    </row>
    <row r="423" spans="21:21" x14ac:dyDescent="0.25">
      <c r="U423" s="37" t="s">
        <v>1540</v>
      </c>
    </row>
    <row r="424" spans="21:21" x14ac:dyDescent="0.25">
      <c r="U424" s="37" t="s">
        <v>1439</v>
      </c>
    </row>
    <row r="425" spans="21:21" x14ac:dyDescent="0.25">
      <c r="U425" s="37" t="s">
        <v>1440</v>
      </c>
    </row>
    <row r="426" spans="21:21" x14ac:dyDescent="0.25">
      <c r="U426" s="37" t="s">
        <v>1456</v>
      </c>
    </row>
    <row r="427" spans="21:21" x14ac:dyDescent="0.25">
      <c r="U427" s="37" t="s">
        <v>360</v>
      </c>
    </row>
    <row r="428" spans="21:21" x14ac:dyDescent="0.25">
      <c r="U428" s="37" t="s">
        <v>361</v>
      </c>
    </row>
    <row r="429" spans="21:21" x14ac:dyDescent="0.25">
      <c r="U429" s="37" t="s">
        <v>1823</v>
      </c>
    </row>
    <row r="430" spans="21:21" x14ac:dyDescent="0.25">
      <c r="U430" s="37" t="s">
        <v>362</v>
      </c>
    </row>
    <row r="431" spans="21:21" x14ac:dyDescent="0.25">
      <c r="U431" s="37" t="s">
        <v>363</v>
      </c>
    </row>
    <row r="432" spans="21:21" x14ac:dyDescent="0.25">
      <c r="U432" s="37" t="s">
        <v>364</v>
      </c>
    </row>
    <row r="433" spans="21:21" x14ac:dyDescent="0.25">
      <c r="U433" s="37" t="s">
        <v>1962</v>
      </c>
    </row>
    <row r="434" spans="21:21" x14ac:dyDescent="0.25">
      <c r="U434" s="37" t="s">
        <v>365</v>
      </c>
    </row>
    <row r="435" spans="21:21" x14ac:dyDescent="0.25">
      <c r="U435" s="37" t="s">
        <v>366</v>
      </c>
    </row>
    <row r="436" spans="21:21" x14ac:dyDescent="0.25">
      <c r="U436" s="37" t="s">
        <v>367</v>
      </c>
    </row>
    <row r="437" spans="21:21" x14ac:dyDescent="0.25">
      <c r="U437" s="37" t="s">
        <v>368</v>
      </c>
    </row>
    <row r="438" spans="21:21" x14ac:dyDescent="0.25">
      <c r="U438" s="37" t="s">
        <v>369</v>
      </c>
    </row>
    <row r="439" spans="21:21" x14ac:dyDescent="0.25">
      <c r="U439" s="37" t="s">
        <v>370</v>
      </c>
    </row>
    <row r="440" spans="21:21" x14ac:dyDescent="0.25">
      <c r="U440" s="37" t="s">
        <v>371</v>
      </c>
    </row>
    <row r="441" spans="21:21" x14ac:dyDescent="0.25">
      <c r="U441" s="37" t="s">
        <v>372</v>
      </c>
    </row>
    <row r="442" spans="21:21" x14ac:dyDescent="0.25">
      <c r="U442" s="37" t="s">
        <v>373</v>
      </c>
    </row>
    <row r="443" spans="21:21" x14ac:dyDescent="0.25">
      <c r="U443" s="37" t="s">
        <v>374</v>
      </c>
    </row>
    <row r="444" spans="21:21" x14ac:dyDescent="0.25">
      <c r="U444" s="37" t="s">
        <v>1478</v>
      </c>
    </row>
    <row r="445" spans="21:21" x14ac:dyDescent="0.25">
      <c r="U445" s="37" t="s">
        <v>1479</v>
      </c>
    </row>
    <row r="446" spans="21:21" x14ac:dyDescent="0.25">
      <c r="U446" s="37" t="s">
        <v>1480</v>
      </c>
    </row>
    <row r="447" spans="21:21" x14ac:dyDescent="0.25">
      <c r="U447" s="37" t="s">
        <v>375</v>
      </c>
    </row>
    <row r="448" spans="21:21" x14ac:dyDescent="0.25">
      <c r="U448" s="37" t="s">
        <v>376</v>
      </c>
    </row>
    <row r="449" spans="21:21" x14ac:dyDescent="0.25">
      <c r="U449" s="37" t="s">
        <v>1541</v>
      </c>
    </row>
    <row r="450" spans="21:21" x14ac:dyDescent="0.25">
      <c r="U450" s="37" t="s">
        <v>377</v>
      </c>
    </row>
    <row r="451" spans="21:21" x14ac:dyDescent="0.25">
      <c r="U451" s="37" t="s">
        <v>378</v>
      </c>
    </row>
    <row r="452" spans="21:21" x14ac:dyDescent="0.25">
      <c r="U452" s="37" t="s">
        <v>379</v>
      </c>
    </row>
    <row r="453" spans="21:21" x14ac:dyDescent="0.25">
      <c r="U453" s="37" t="s">
        <v>380</v>
      </c>
    </row>
    <row r="454" spans="21:21" x14ac:dyDescent="0.25">
      <c r="U454" s="37" t="s">
        <v>381</v>
      </c>
    </row>
    <row r="455" spans="21:21" x14ac:dyDescent="0.25">
      <c r="U455" s="37" t="s">
        <v>382</v>
      </c>
    </row>
    <row r="456" spans="21:21" x14ac:dyDescent="0.25">
      <c r="U456" s="37" t="s">
        <v>383</v>
      </c>
    </row>
    <row r="457" spans="21:21" x14ac:dyDescent="0.25">
      <c r="U457" s="37" t="s">
        <v>384</v>
      </c>
    </row>
    <row r="458" spans="21:21" x14ac:dyDescent="0.25">
      <c r="U458" s="37" t="s">
        <v>385</v>
      </c>
    </row>
    <row r="459" spans="21:21" x14ac:dyDescent="0.25">
      <c r="U459" s="37" t="s">
        <v>386</v>
      </c>
    </row>
    <row r="460" spans="21:21" x14ac:dyDescent="0.25">
      <c r="U460" s="37" t="s">
        <v>387</v>
      </c>
    </row>
    <row r="461" spans="21:21" x14ac:dyDescent="0.25">
      <c r="U461" s="37" t="s">
        <v>388</v>
      </c>
    </row>
    <row r="462" spans="21:21" x14ac:dyDescent="0.25">
      <c r="U462" s="37" t="s">
        <v>389</v>
      </c>
    </row>
    <row r="463" spans="21:21" x14ac:dyDescent="0.25">
      <c r="U463" s="37" t="s">
        <v>390</v>
      </c>
    </row>
    <row r="464" spans="21:21" x14ac:dyDescent="0.25">
      <c r="U464" s="37" t="s">
        <v>391</v>
      </c>
    </row>
    <row r="465" spans="21:21" x14ac:dyDescent="0.25">
      <c r="U465" s="37" t="s">
        <v>392</v>
      </c>
    </row>
    <row r="466" spans="21:21" x14ac:dyDescent="0.25">
      <c r="U466" s="37" t="s">
        <v>393</v>
      </c>
    </row>
    <row r="467" spans="21:21" x14ac:dyDescent="0.25">
      <c r="U467" s="37" t="s">
        <v>394</v>
      </c>
    </row>
    <row r="468" spans="21:21" x14ac:dyDescent="0.25">
      <c r="U468" s="37" t="s">
        <v>395</v>
      </c>
    </row>
    <row r="469" spans="21:21" x14ac:dyDescent="0.25">
      <c r="U469" s="37" t="s">
        <v>396</v>
      </c>
    </row>
    <row r="470" spans="21:21" x14ac:dyDescent="0.25">
      <c r="U470" s="37" t="s">
        <v>1824</v>
      </c>
    </row>
    <row r="471" spans="21:21" x14ac:dyDescent="0.25">
      <c r="U471" s="37" t="s">
        <v>1963</v>
      </c>
    </row>
    <row r="472" spans="21:21" x14ac:dyDescent="0.25">
      <c r="U472" s="37" t="s">
        <v>397</v>
      </c>
    </row>
    <row r="473" spans="21:21" x14ac:dyDescent="0.25">
      <c r="U473" s="37" t="s">
        <v>398</v>
      </c>
    </row>
    <row r="474" spans="21:21" x14ac:dyDescent="0.25">
      <c r="U474" s="37" t="s">
        <v>399</v>
      </c>
    </row>
    <row r="475" spans="21:21" x14ac:dyDescent="0.25">
      <c r="U475" s="37" t="s">
        <v>400</v>
      </c>
    </row>
    <row r="476" spans="21:21" x14ac:dyDescent="0.25">
      <c r="U476" s="37" t="s">
        <v>401</v>
      </c>
    </row>
    <row r="477" spans="21:21" x14ac:dyDescent="0.25">
      <c r="U477" s="37" t="s">
        <v>402</v>
      </c>
    </row>
    <row r="478" spans="21:21" x14ac:dyDescent="0.25">
      <c r="U478" s="37" t="s">
        <v>403</v>
      </c>
    </row>
    <row r="479" spans="21:21" x14ac:dyDescent="0.25">
      <c r="U479" s="37" t="s">
        <v>404</v>
      </c>
    </row>
    <row r="480" spans="21:21" x14ac:dyDescent="0.25">
      <c r="U480" s="37" t="s">
        <v>405</v>
      </c>
    </row>
    <row r="481" spans="21:21" x14ac:dyDescent="0.25">
      <c r="U481" s="37" t="s">
        <v>406</v>
      </c>
    </row>
    <row r="482" spans="21:21" x14ac:dyDescent="0.25">
      <c r="U482" s="37" t="s">
        <v>407</v>
      </c>
    </row>
    <row r="483" spans="21:21" x14ac:dyDescent="0.25">
      <c r="U483" s="37" t="s">
        <v>408</v>
      </c>
    </row>
    <row r="484" spans="21:21" x14ac:dyDescent="0.25">
      <c r="U484" s="37" t="s">
        <v>1542</v>
      </c>
    </row>
    <row r="485" spans="21:21" x14ac:dyDescent="0.25">
      <c r="U485" s="37" t="s">
        <v>1543</v>
      </c>
    </row>
    <row r="486" spans="21:21" x14ac:dyDescent="0.25">
      <c r="U486" s="37" t="s">
        <v>1739</v>
      </c>
    </row>
    <row r="487" spans="21:21" x14ac:dyDescent="0.25">
      <c r="U487" s="37" t="s">
        <v>1544</v>
      </c>
    </row>
    <row r="488" spans="21:21" x14ac:dyDescent="0.25">
      <c r="U488" s="37" t="s">
        <v>1545</v>
      </c>
    </row>
    <row r="489" spans="21:21" x14ac:dyDescent="0.25">
      <c r="U489" s="37" t="s">
        <v>1546</v>
      </c>
    </row>
    <row r="490" spans="21:21" x14ac:dyDescent="0.25">
      <c r="U490" s="37" t="s">
        <v>1547</v>
      </c>
    </row>
    <row r="491" spans="21:21" x14ac:dyDescent="0.25">
      <c r="U491" s="37" t="s">
        <v>1548</v>
      </c>
    </row>
    <row r="492" spans="21:21" x14ac:dyDescent="0.25">
      <c r="U492" s="37" t="s">
        <v>1380</v>
      </c>
    </row>
    <row r="493" spans="21:21" x14ac:dyDescent="0.25">
      <c r="U493" s="37" t="s">
        <v>1549</v>
      </c>
    </row>
    <row r="494" spans="21:21" x14ac:dyDescent="0.25">
      <c r="U494" s="37" t="s">
        <v>409</v>
      </c>
    </row>
    <row r="495" spans="21:21" x14ac:dyDescent="0.25">
      <c r="U495" s="37" t="s">
        <v>410</v>
      </c>
    </row>
    <row r="496" spans="21:21" x14ac:dyDescent="0.25">
      <c r="U496" s="37" t="s">
        <v>411</v>
      </c>
    </row>
    <row r="497" spans="21:21" x14ac:dyDescent="0.25">
      <c r="U497" s="37" t="s">
        <v>1825</v>
      </c>
    </row>
    <row r="498" spans="21:21" x14ac:dyDescent="0.25">
      <c r="U498" s="37" t="s">
        <v>1826</v>
      </c>
    </row>
    <row r="499" spans="21:21" x14ac:dyDescent="0.25">
      <c r="U499" s="37" t="s">
        <v>1827</v>
      </c>
    </row>
    <row r="500" spans="21:21" x14ac:dyDescent="0.25">
      <c r="U500" s="37" t="s">
        <v>412</v>
      </c>
    </row>
    <row r="501" spans="21:21" x14ac:dyDescent="0.25">
      <c r="U501" s="37" t="s">
        <v>413</v>
      </c>
    </row>
    <row r="502" spans="21:21" x14ac:dyDescent="0.25">
      <c r="U502" s="37" t="s">
        <v>414</v>
      </c>
    </row>
    <row r="503" spans="21:21" x14ac:dyDescent="0.25">
      <c r="U503" s="37" t="s">
        <v>415</v>
      </c>
    </row>
    <row r="504" spans="21:21" x14ac:dyDescent="0.25">
      <c r="U504" s="37" t="s">
        <v>416</v>
      </c>
    </row>
    <row r="505" spans="21:21" x14ac:dyDescent="0.25">
      <c r="U505" s="37" t="s">
        <v>417</v>
      </c>
    </row>
    <row r="506" spans="21:21" x14ac:dyDescent="0.25">
      <c r="U506" s="37" t="s">
        <v>1828</v>
      </c>
    </row>
    <row r="507" spans="21:21" x14ac:dyDescent="0.25">
      <c r="U507" s="37" t="s">
        <v>418</v>
      </c>
    </row>
    <row r="508" spans="21:21" x14ac:dyDescent="0.25">
      <c r="U508" s="37" t="s">
        <v>419</v>
      </c>
    </row>
    <row r="509" spans="21:21" x14ac:dyDescent="0.25">
      <c r="U509" s="37" t="s">
        <v>420</v>
      </c>
    </row>
    <row r="510" spans="21:21" x14ac:dyDescent="0.25">
      <c r="U510" s="37" t="s">
        <v>421</v>
      </c>
    </row>
    <row r="511" spans="21:21" x14ac:dyDescent="0.25">
      <c r="U511" s="37" t="s">
        <v>422</v>
      </c>
    </row>
    <row r="512" spans="21:21" x14ac:dyDescent="0.25">
      <c r="U512" s="37" t="s">
        <v>423</v>
      </c>
    </row>
    <row r="513" spans="21:21" x14ac:dyDescent="0.25">
      <c r="U513" s="37" t="s">
        <v>1550</v>
      </c>
    </row>
    <row r="514" spans="21:21" x14ac:dyDescent="0.25">
      <c r="U514" s="37" t="s">
        <v>424</v>
      </c>
    </row>
    <row r="515" spans="21:21" x14ac:dyDescent="0.25">
      <c r="U515" s="37" t="s">
        <v>425</v>
      </c>
    </row>
    <row r="516" spans="21:21" x14ac:dyDescent="0.25">
      <c r="U516" s="37" t="s">
        <v>2014</v>
      </c>
    </row>
    <row r="517" spans="21:21" x14ac:dyDescent="0.25">
      <c r="U517" s="37" t="s">
        <v>1551</v>
      </c>
    </row>
    <row r="518" spans="21:21" x14ac:dyDescent="0.25">
      <c r="U518" s="37" t="s">
        <v>2015</v>
      </c>
    </row>
    <row r="519" spans="21:21" x14ac:dyDescent="0.25">
      <c r="U519" s="37" t="s">
        <v>1552</v>
      </c>
    </row>
    <row r="520" spans="21:21" x14ac:dyDescent="0.25">
      <c r="U520" s="37" t="s">
        <v>1553</v>
      </c>
    </row>
    <row r="521" spans="21:21" x14ac:dyDescent="0.25">
      <c r="U521" s="37" t="s">
        <v>1740</v>
      </c>
    </row>
    <row r="522" spans="21:21" x14ac:dyDescent="0.25">
      <c r="U522" s="37" t="s">
        <v>2016</v>
      </c>
    </row>
    <row r="523" spans="21:21" x14ac:dyDescent="0.25">
      <c r="U523" s="37" t="s">
        <v>426</v>
      </c>
    </row>
    <row r="524" spans="21:21" x14ac:dyDescent="0.25">
      <c r="U524" s="37" t="s">
        <v>427</v>
      </c>
    </row>
    <row r="525" spans="21:21" x14ac:dyDescent="0.25">
      <c r="U525" s="37" t="s">
        <v>1481</v>
      </c>
    </row>
    <row r="526" spans="21:21" x14ac:dyDescent="0.25">
      <c r="U526" s="37" t="s">
        <v>428</v>
      </c>
    </row>
    <row r="527" spans="21:21" x14ac:dyDescent="0.25">
      <c r="U527" s="37" t="s">
        <v>429</v>
      </c>
    </row>
    <row r="528" spans="21:21" x14ac:dyDescent="0.25">
      <c r="U528" s="37" t="s">
        <v>430</v>
      </c>
    </row>
    <row r="529" spans="21:21" x14ac:dyDescent="0.25">
      <c r="U529" s="37" t="s">
        <v>431</v>
      </c>
    </row>
    <row r="530" spans="21:21" x14ac:dyDescent="0.25">
      <c r="U530" s="37" t="s">
        <v>432</v>
      </c>
    </row>
    <row r="531" spans="21:21" x14ac:dyDescent="0.25">
      <c r="U531" s="37" t="s">
        <v>433</v>
      </c>
    </row>
    <row r="532" spans="21:21" x14ac:dyDescent="0.25">
      <c r="U532" s="37" t="s">
        <v>434</v>
      </c>
    </row>
    <row r="533" spans="21:21" x14ac:dyDescent="0.25">
      <c r="U533" s="37" t="s">
        <v>435</v>
      </c>
    </row>
    <row r="534" spans="21:21" x14ac:dyDescent="0.25">
      <c r="U534" s="37" t="s">
        <v>436</v>
      </c>
    </row>
    <row r="535" spans="21:21" x14ac:dyDescent="0.25">
      <c r="U535" s="37" t="s">
        <v>437</v>
      </c>
    </row>
    <row r="536" spans="21:21" x14ac:dyDescent="0.25">
      <c r="U536" s="37" t="s">
        <v>438</v>
      </c>
    </row>
    <row r="537" spans="21:21" x14ac:dyDescent="0.25">
      <c r="U537" s="37" t="s">
        <v>439</v>
      </c>
    </row>
    <row r="538" spans="21:21" x14ac:dyDescent="0.25">
      <c r="U538" s="37" t="s">
        <v>1964</v>
      </c>
    </row>
    <row r="539" spans="21:21" x14ac:dyDescent="0.25">
      <c r="U539" s="37" t="s">
        <v>440</v>
      </c>
    </row>
    <row r="540" spans="21:21" x14ac:dyDescent="0.25">
      <c r="U540" s="37" t="s">
        <v>441</v>
      </c>
    </row>
    <row r="541" spans="21:21" x14ac:dyDescent="0.25">
      <c r="U541" s="37" t="s">
        <v>442</v>
      </c>
    </row>
    <row r="542" spans="21:21" x14ac:dyDescent="0.25">
      <c r="U542" s="37" t="s">
        <v>443</v>
      </c>
    </row>
    <row r="543" spans="21:21" x14ac:dyDescent="0.25">
      <c r="U543" s="37" t="s">
        <v>444</v>
      </c>
    </row>
    <row r="544" spans="21:21" x14ac:dyDescent="0.25">
      <c r="U544" s="37" t="s">
        <v>445</v>
      </c>
    </row>
    <row r="545" spans="21:21" x14ac:dyDescent="0.25">
      <c r="U545" s="37" t="s">
        <v>1965</v>
      </c>
    </row>
    <row r="546" spans="21:21" x14ac:dyDescent="0.25">
      <c r="U546" s="37" t="s">
        <v>446</v>
      </c>
    </row>
    <row r="547" spans="21:21" x14ac:dyDescent="0.25">
      <c r="U547" s="37" t="s">
        <v>447</v>
      </c>
    </row>
    <row r="548" spans="21:21" x14ac:dyDescent="0.25">
      <c r="U548" s="37" t="s">
        <v>448</v>
      </c>
    </row>
    <row r="549" spans="21:21" x14ac:dyDescent="0.25">
      <c r="U549" s="37" t="s">
        <v>449</v>
      </c>
    </row>
    <row r="550" spans="21:21" x14ac:dyDescent="0.25">
      <c r="U550" s="37" t="s">
        <v>450</v>
      </c>
    </row>
    <row r="551" spans="21:21" x14ac:dyDescent="0.25">
      <c r="U551" s="37" t="s">
        <v>451</v>
      </c>
    </row>
    <row r="552" spans="21:21" x14ac:dyDescent="0.25">
      <c r="U552" s="37" t="s">
        <v>452</v>
      </c>
    </row>
    <row r="553" spans="21:21" x14ac:dyDescent="0.25">
      <c r="U553" s="37" t="s">
        <v>453</v>
      </c>
    </row>
    <row r="554" spans="21:21" x14ac:dyDescent="0.25">
      <c r="U554" s="37" t="s">
        <v>454</v>
      </c>
    </row>
    <row r="555" spans="21:21" x14ac:dyDescent="0.25">
      <c r="U555" s="37" t="s">
        <v>455</v>
      </c>
    </row>
    <row r="556" spans="21:21" x14ac:dyDescent="0.25">
      <c r="U556" s="37" t="s">
        <v>456</v>
      </c>
    </row>
    <row r="557" spans="21:21" x14ac:dyDescent="0.25">
      <c r="U557" s="37" t="s">
        <v>457</v>
      </c>
    </row>
    <row r="558" spans="21:21" x14ac:dyDescent="0.25">
      <c r="U558" s="37" t="s">
        <v>1966</v>
      </c>
    </row>
    <row r="559" spans="21:21" x14ac:dyDescent="0.25">
      <c r="U559" s="37" t="s">
        <v>1967</v>
      </c>
    </row>
    <row r="560" spans="21:21" x14ac:dyDescent="0.25">
      <c r="U560" s="37" t="s">
        <v>458</v>
      </c>
    </row>
    <row r="561" spans="21:21" x14ac:dyDescent="0.25">
      <c r="U561" s="37" t="s">
        <v>459</v>
      </c>
    </row>
    <row r="562" spans="21:21" x14ac:dyDescent="0.25">
      <c r="U562" s="37" t="s">
        <v>461</v>
      </c>
    </row>
    <row r="563" spans="21:21" x14ac:dyDescent="0.25">
      <c r="U563" s="37" t="s">
        <v>460</v>
      </c>
    </row>
    <row r="564" spans="21:21" x14ac:dyDescent="0.25">
      <c r="U564" s="37" t="s">
        <v>462</v>
      </c>
    </row>
    <row r="565" spans="21:21" x14ac:dyDescent="0.25">
      <c r="U565" s="37" t="s">
        <v>463</v>
      </c>
    </row>
    <row r="566" spans="21:21" x14ac:dyDescent="0.25">
      <c r="U566" s="37" t="s">
        <v>464</v>
      </c>
    </row>
    <row r="567" spans="21:21" x14ac:dyDescent="0.25">
      <c r="U567" s="37" t="s">
        <v>465</v>
      </c>
    </row>
    <row r="568" spans="21:21" x14ac:dyDescent="0.25">
      <c r="U568" s="37" t="s">
        <v>466</v>
      </c>
    </row>
    <row r="569" spans="21:21" x14ac:dyDescent="0.25">
      <c r="U569" s="37" t="s">
        <v>1554</v>
      </c>
    </row>
    <row r="570" spans="21:21" x14ac:dyDescent="0.25">
      <c r="U570" s="37" t="s">
        <v>1555</v>
      </c>
    </row>
    <row r="571" spans="21:21" x14ac:dyDescent="0.25">
      <c r="U571" s="37" t="s">
        <v>1968</v>
      </c>
    </row>
    <row r="572" spans="21:21" x14ac:dyDescent="0.25">
      <c r="U572" s="37" t="s">
        <v>467</v>
      </c>
    </row>
    <row r="573" spans="21:21" x14ac:dyDescent="0.25">
      <c r="U573" s="37" t="s">
        <v>468</v>
      </c>
    </row>
    <row r="574" spans="21:21" x14ac:dyDescent="0.25">
      <c r="U574" s="37" t="s">
        <v>469</v>
      </c>
    </row>
    <row r="575" spans="21:21" x14ac:dyDescent="0.25">
      <c r="U575" s="37" t="s">
        <v>470</v>
      </c>
    </row>
    <row r="576" spans="21:21" x14ac:dyDescent="0.25">
      <c r="U576" s="37" t="s">
        <v>471</v>
      </c>
    </row>
    <row r="577" spans="21:21" x14ac:dyDescent="0.25">
      <c r="U577" s="37" t="s">
        <v>472</v>
      </c>
    </row>
    <row r="578" spans="21:21" x14ac:dyDescent="0.25">
      <c r="U578" s="37" t="s">
        <v>473</v>
      </c>
    </row>
    <row r="579" spans="21:21" x14ac:dyDescent="0.25">
      <c r="U579" s="37" t="s">
        <v>474</v>
      </c>
    </row>
    <row r="580" spans="21:21" x14ac:dyDescent="0.25">
      <c r="U580" s="37" t="s">
        <v>475</v>
      </c>
    </row>
    <row r="581" spans="21:21" x14ac:dyDescent="0.25">
      <c r="U581" s="37" t="s">
        <v>476</v>
      </c>
    </row>
    <row r="582" spans="21:21" x14ac:dyDescent="0.25">
      <c r="U582" s="37" t="s">
        <v>477</v>
      </c>
    </row>
    <row r="583" spans="21:21" x14ac:dyDescent="0.25">
      <c r="U583" s="37" t="s">
        <v>478</v>
      </c>
    </row>
    <row r="584" spans="21:21" x14ac:dyDescent="0.25">
      <c r="U584" s="37" t="s">
        <v>479</v>
      </c>
    </row>
    <row r="585" spans="21:21" x14ac:dyDescent="0.25">
      <c r="U585" s="37" t="s">
        <v>480</v>
      </c>
    </row>
    <row r="586" spans="21:21" x14ac:dyDescent="0.25">
      <c r="U586" s="37" t="s">
        <v>481</v>
      </c>
    </row>
    <row r="587" spans="21:21" x14ac:dyDescent="0.25">
      <c r="U587" s="37" t="s">
        <v>1969</v>
      </c>
    </row>
    <row r="588" spans="21:21" x14ac:dyDescent="0.25">
      <c r="U588" s="37" t="s">
        <v>482</v>
      </c>
    </row>
    <row r="589" spans="21:21" x14ac:dyDescent="0.25">
      <c r="U589" s="37" t="s">
        <v>1556</v>
      </c>
    </row>
    <row r="590" spans="21:21" x14ac:dyDescent="0.25">
      <c r="U590" s="37" t="s">
        <v>1829</v>
      </c>
    </row>
    <row r="591" spans="21:21" x14ac:dyDescent="0.25">
      <c r="U591" s="37" t="s">
        <v>483</v>
      </c>
    </row>
    <row r="592" spans="21:21" x14ac:dyDescent="0.25">
      <c r="U592" s="37" t="s">
        <v>484</v>
      </c>
    </row>
    <row r="593" spans="21:21" x14ac:dyDescent="0.25">
      <c r="U593" s="37" t="s">
        <v>485</v>
      </c>
    </row>
    <row r="594" spans="21:21" x14ac:dyDescent="0.25">
      <c r="U594" s="37" t="s">
        <v>486</v>
      </c>
    </row>
    <row r="595" spans="21:21" x14ac:dyDescent="0.25">
      <c r="U595" s="37" t="s">
        <v>487</v>
      </c>
    </row>
    <row r="596" spans="21:21" x14ac:dyDescent="0.25">
      <c r="U596" s="37" t="s">
        <v>488</v>
      </c>
    </row>
    <row r="597" spans="21:21" x14ac:dyDescent="0.25">
      <c r="U597" s="37" t="s">
        <v>489</v>
      </c>
    </row>
    <row r="598" spans="21:21" x14ac:dyDescent="0.25">
      <c r="U598" s="37" t="s">
        <v>490</v>
      </c>
    </row>
    <row r="599" spans="21:21" x14ac:dyDescent="0.25">
      <c r="U599" s="37" t="s">
        <v>491</v>
      </c>
    </row>
    <row r="600" spans="21:21" x14ac:dyDescent="0.25">
      <c r="U600" s="37" t="s">
        <v>492</v>
      </c>
    </row>
    <row r="601" spans="21:21" x14ac:dyDescent="0.25">
      <c r="U601" s="37" t="s">
        <v>493</v>
      </c>
    </row>
    <row r="602" spans="21:21" x14ac:dyDescent="0.25">
      <c r="U602" s="37" t="s">
        <v>494</v>
      </c>
    </row>
    <row r="603" spans="21:21" x14ac:dyDescent="0.25">
      <c r="U603" s="37" t="s">
        <v>495</v>
      </c>
    </row>
    <row r="604" spans="21:21" x14ac:dyDescent="0.25">
      <c r="U604" s="37" t="s">
        <v>496</v>
      </c>
    </row>
    <row r="605" spans="21:21" x14ac:dyDescent="0.25">
      <c r="U605" s="37" t="s">
        <v>497</v>
      </c>
    </row>
    <row r="606" spans="21:21" x14ac:dyDescent="0.25">
      <c r="U606" s="37" t="s">
        <v>498</v>
      </c>
    </row>
    <row r="607" spans="21:21" x14ac:dyDescent="0.25">
      <c r="U607" s="37" t="s">
        <v>499</v>
      </c>
    </row>
    <row r="608" spans="21:21" x14ac:dyDescent="0.25">
      <c r="U608" s="37" t="s">
        <v>500</v>
      </c>
    </row>
    <row r="609" spans="21:21" x14ac:dyDescent="0.25">
      <c r="U609" s="37" t="s">
        <v>1830</v>
      </c>
    </row>
    <row r="610" spans="21:21" x14ac:dyDescent="0.25">
      <c r="U610" s="37" t="s">
        <v>1557</v>
      </c>
    </row>
    <row r="611" spans="21:21" x14ac:dyDescent="0.25">
      <c r="U611" s="37" t="s">
        <v>1558</v>
      </c>
    </row>
    <row r="612" spans="21:21" x14ac:dyDescent="0.25">
      <c r="U612" s="37" t="s">
        <v>1559</v>
      </c>
    </row>
    <row r="613" spans="21:21" x14ac:dyDescent="0.25">
      <c r="U613" s="37" t="s">
        <v>2017</v>
      </c>
    </row>
    <row r="614" spans="21:21" x14ac:dyDescent="0.25">
      <c r="U614" s="37" t="s">
        <v>2018</v>
      </c>
    </row>
    <row r="615" spans="21:21" x14ac:dyDescent="0.25">
      <c r="U615" s="37" t="s">
        <v>501</v>
      </c>
    </row>
    <row r="616" spans="21:21" x14ac:dyDescent="0.25">
      <c r="U616" s="37" t="s">
        <v>502</v>
      </c>
    </row>
    <row r="617" spans="21:21" x14ac:dyDescent="0.25">
      <c r="U617" s="37" t="s">
        <v>503</v>
      </c>
    </row>
    <row r="618" spans="21:21" x14ac:dyDescent="0.25">
      <c r="U618" s="37" t="s">
        <v>504</v>
      </c>
    </row>
    <row r="619" spans="21:21" x14ac:dyDescent="0.25">
      <c r="U619" s="37" t="s">
        <v>505</v>
      </c>
    </row>
    <row r="620" spans="21:21" x14ac:dyDescent="0.25">
      <c r="U620" s="37" t="s">
        <v>506</v>
      </c>
    </row>
    <row r="621" spans="21:21" x14ac:dyDescent="0.25">
      <c r="U621" s="37" t="s">
        <v>507</v>
      </c>
    </row>
    <row r="622" spans="21:21" x14ac:dyDescent="0.25">
      <c r="U622" s="37" t="s">
        <v>508</v>
      </c>
    </row>
    <row r="623" spans="21:21" x14ac:dyDescent="0.25">
      <c r="U623" s="37" t="s">
        <v>509</v>
      </c>
    </row>
    <row r="624" spans="21:21" x14ac:dyDescent="0.25">
      <c r="U624" s="37" t="s">
        <v>510</v>
      </c>
    </row>
    <row r="625" spans="21:21" x14ac:dyDescent="0.25">
      <c r="U625" s="37" t="s">
        <v>511</v>
      </c>
    </row>
    <row r="626" spans="21:21" x14ac:dyDescent="0.25">
      <c r="U626" s="37" t="s">
        <v>512</v>
      </c>
    </row>
    <row r="627" spans="21:21" x14ac:dyDescent="0.25">
      <c r="U627" s="37" t="s">
        <v>513</v>
      </c>
    </row>
    <row r="628" spans="21:21" x14ac:dyDescent="0.25">
      <c r="U628" s="37" t="s">
        <v>514</v>
      </c>
    </row>
    <row r="629" spans="21:21" x14ac:dyDescent="0.25">
      <c r="U629" s="37" t="s">
        <v>515</v>
      </c>
    </row>
    <row r="630" spans="21:21" x14ac:dyDescent="0.25">
      <c r="U630" s="37" t="s">
        <v>1831</v>
      </c>
    </row>
    <row r="631" spans="21:21" x14ac:dyDescent="0.25">
      <c r="U631" s="37" t="s">
        <v>1560</v>
      </c>
    </row>
    <row r="632" spans="21:21" x14ac:dyDescent="0.25">
      <c r="U632" s="37" t="s">
        <v>1381</v>
      </c>
    </row>
    <row r="633" spans="21:21" x14ac:dyDescent="0.25">
      <c r="U633" s="37" t="s">
        <v>1561</v>
      </c>
    </row>
    <row r="634" spans="21:21" x14ac:dyDescent="0.25">
      <c r="U634" s="37" t="s">
        <v>1562</v>
      </c>
    </row>
    <row r="635" spans="21:21" x14ac:dyDescent="0.25">
      <c r="U635" s="37" t="s">
        <v>1563</v>
      </c>
    </row>
    <row r="636" spans="21:21" x14ac:dyDescent="0.25">
      <c r="U636" s="37" t="s">
        <v>516</v>
      </c>
    </row>
    <row r="637" spans="21:21" x14ac:dyDescent="0.25">
      <c r="U637" s="37" t="s">
        <v>517</v>
      </c>
    </row>
    <row r="638" spans="21:21" x14ac:dyDescent="0.25">
      <c r="U638" s="37" t="s">
        <v>518</v>
      </c>
    </row>
    <row r="639" spans="21:21" x14ac:dyDescent="0.25">
      <c r="U639" s="37" t="s">
        <v>519</v>
      </c>
    </row>
    <row r="640" spans="21:21" x14ac:dyDescent="0.25">
      <c r="U640" s="37" t="s">
        <v>520</v>
      </c>
    </row>
    <row r="641" spans="21:21" x14ac:dyDescent="0.25">
      <c r="U641" s="37" t="s">
        <v>521</v>
      </c>
    </row>
    <row r="642" spans="21:21" x14ac:dyDescent="0.25">
      <c r="U642" s="37" t="s">
        <v>522</v>
      </c>
    </row>
    <row r="643" spans="21:21" x14ac:dyDescent="0.25">
      <c r="U643" s="37" t="s">
        <v>523</v>
      </c>
    </row>
    <row r="644" spans="21:21" x14ac:dyDescent="0.25">
      <c r="U644" s="37" t="s">
        <v>524</v>
      </c>
    </row>
    <row r="645" spans="21:21" x14ac:dyDescent="0.25">
      <c r="U645" s="37" t="s">
        <v>525</v>
      </c>
    </row>
    <row r="646" spans="21:21" x14ac:dyDescent="0.25">
      <c r="U646" s="37" t="s">
        <v>526</v>
      </c>
    </row>
    <row r="647" spans="21:21" x14ac:dyDescent="0.25">
      <c r="U647" s="37" t="s">
        <v>527</v>
      </c>
    </row>
    <row r="648" spans="21:21" x14ac:dyDescent="0.25">
      <c r="U648" s="37" t="s">
        <v>528</v>
      </c>
    </row>
    <row r="649" spans="21:21" x14ac:dyDescent="0.25">
      <c r="U649" s="37" t="s">
        <v>529</v>
      </c>
    </row>
    <row r="650" spans="21:21" x14ac:dyDescent="0.25">
      <c r="U650" s="37" t="s">
        <v>530</v>
      </c>
    </row>
    <row r="651" spans="21:21" x14ac:dyDescent="0.25">
      <c r="U651" s="37" t="s">
        <v>531</v>
      </c>
    </row>
    <row r="652" spans="21:21" x14ac:dyDescent="0.25">
      <c r="U652" s="37" t="s">
        <v>532</v>
      </c>
    </row>
    <row r="653" spans="21:21" x14ac:dyDescent="0.25">
      <c r="U653" s="37" t="s">
        <v>533</v>
      </c>
    </row>
    <row r="654" spans="21:21" x14ac:dyDescent="0.25">
      <c r="U654" s="37" t="s">
        <v>534</v>
      </c>
    </row>
    <row r="655" spans="21:21" x14ac:dyDescent="0.25">
      <c r="U655" s="37" t="s">
        <v>535</v>
      </c>
    </row>
    <row r="656" spans="21:21" x14ac:dyDescent="0.25">
      <c r="U656" s="37" t="s">
        <v>536</v>
      </c>
    </row>
    <row r="657" spans="21:21" x14ac:dyDescent="0.25">
      <c r="U657" s="37" t="s">
        <v>537</v>
      </c>
    </row>
    <row r="658" spans="21:21" x14ac:dyDescent="0.25">
      <c r="U658" s="37" t="s">
        <v>538</v>
      </c>
    </row>
    <row r="659" spans="21:21" x14ac:dyDescent="0.25">
      <c r="U659" s="37" t="s">
        <v>539</v>
      </c>
    </row>
    <row r="660" spans="21:21" x14ac:dyDescent="0.25">
      <c r="U660" s="37" t="s">
        <v>540</v>
      </c>
    </row>
    <row r="661" spans="21:21" x14ac:dyDescent="0.25">
      <c r="U661" s="37" t="s">
        <v>541</v>
      </c>
    </row>
    <row r="662" spans="21:21" x14ac:dyDescent="0.25">
      <c r="U662" s="37" t="s">
        <v>542</v>
      </c>
    </row>
    <row r="663" spans="21:21" x14ac:dyDescent="0.25">
      <c r="U663" s="37" t="s">
        <v>543</v>
      </c>
    </row>
    <row r="664" spans="21:21" x14ac:dyDescent="0.25">
      <c r="U664" s="37" t="s">
        <v>544</v>
      </c>
    </row>
    <row r="665" spans="21:21" x14ac:dyDescent="0.25">
      <c r="U665" s="37" t="s">
        <v>545</v>
      </c>
    </row>
    <row r="666" spans="21:21" x14ac:dyDescent="0.25">
      <c r="U666" s="37" t="s">
        <v>546</v>
      </c>
    </row>
    <row r="667" spans="21:21" x14ac:dyDescent="0.25">
      <c r="U667" s="37" t="s">
        <v>547</v>
      </c>
    </row>
    <row r="668" spans="21:21" x14ac:dyDescent="0.25">
      <c r="U668" s="37" t="s">
        <v>548</v>
      </c>
    </row>
    <row r="669" spans="21:21" x14ac:dyDescent="0.25">
      <c r="U669" s="37" t="s">
        <v>549</v>
      </c>
    </row>
    <row r="670" spans="21:21" x14ac:dyDescent="0.25">
      <c r="U670" s="37" t="s">
        <v>550</v>
      </c>
    </row>
    <row r="671" spans="21:21" x14ac:dyDescent="0.25">
      <c r="U671" s="37" t="s">
        <v>551</v>
      </c>
    </row>
    <row r="672" spans="21:21" x14ac:dyDescent="0.25">
      <c r="U672" s="37" t="s">
        <v>552</v>
      </c>
    </row>
    <row r="673" spans="21:21" x14ac:dyDescent="0.25">
      <c r="U673" s="37" t="s">
        <v>553</v>
      </c>
    </row>
    <row r="674" spans="21:21" x14ac:dyDescent="0.25">
      <c r="U674" s="37" t="s">
        <v>554</v>
      </c>
    </row>
    <row r="675" spans="21:21" x14ac:dyDescent="0.25">
      <c r="U675" s="37" t="s">
        <v>555</v>
      </c>
    </row>
    <row r="676" spans="21:21" x14ac:dyDescent="0.25">
      <c r="U676" s="37" t="s">
        <v>556</v>
      </c>
    </row>
    <row r="677" spans="21:21" x14ac:dyDescent="0.25">
      <c r="U677" s="37" t="s">
        <v>557</v>
      </c>
    </row>
    <row r="678" spans="21:21" x14ac:dyDescent="0.25">
      <c r="U678" s="37" t="s">
        <v>558</v>
      </c>
    </row>
    <row r="679" spans="21:21" x14ac:dyDescent="0.25">
      <c r="U679" s="37" t="s">
        <v>559</v>
      </c>
    </row>
    <row r="680" spans="21:21" x14ac:dyDescent="0.25">
      <c r="U680" s="37" t="s">
        <v>560</v>
      </c>
    </row>
    <row r="681" spans="21:21" x14ac:dyDescent="0.25">
      <c r="U681" s="37" t="s">
        <v>561</v>
      </c>
    </row>
    <row r="682" spans="21:21" x14ac:dyDescent="0.25">
      <c r="U682" s="37" t="s">
        <v>562</v>
      </c>
    </row>
    <row r="683" spans="21:21" x14ac:dyDescent="0.25">
      <c r="U683" s="37" t="s">
        <v>563</v>
      </c>
    </row>
    <row r="684" spans="21:21" x14ac:dyDescent="0.25">
      <c r="U684" s="37" t="s">
        <v>564</v>
      </c>
    </row>
    <row r="685" spans="21:21" x14ac:dyDescent="0.25">
      <c r="U685" s="37" t="s">
        <v>565</v>
      </c>
    </row>
    <row r="686" spans="21:21" x14ac:dyDescent="0.25">
      <c r="U686" s="37" t="s">
        <v>566</v>
      </c>
    </row>
    <row r="687" spans="21:21" x14ac:dyDescent="0.25">
      <c r="U687" s="37" t="s">
        <v>567</v>
      </c>
    </row>
    <row r="688" spans="21:21" x14ac:dyDescent="0.25">
      <c r="U688" s="37" t="s">
        <v>568</v>
      </c>
    </row>
    <row r="689" spans="21:21" x14ac:dyDescent="0.25">
      <c r="U689" s="37" t="s">
        <v>569</v>
      </c>
    </row>
    <row r="690" spans="21:21" x14ac:dyDescent="0.25">
      <c r="U690" s="37" t="s">
        <v>570</v>
      </c>
    </row>
    <row r="691" spans="21:21" x14ac:dyDescent="0.25">
      <c r="U691" s="37" t="s">
        <v>571</v>
      </c>
    </row>
    <row r="692" spans="21:21" x14ac:dyDescent="0.25">
      <c r="U692" s="37" t="s">
        <v>572</v>
      </c>
    </row>
    <row r="693" spans="21:21" x14ac:dyDescent="0.25">
      <c r="U693" s="37" t="s">
        <v>573</v>
      </c>
    </row>
    <row r="694" spans="21:21" x14ac:dyDescent="0.25">
      <c r="U694" s="37" t="s">
        <v>574</v>
      </c>
    </row>
    <row r="695" spans="21:21" x14ac:dyDescent="0.25">
      <c r="U695" s="37" t="s">
        <v>575</v>
      </c>
    </row>
    <row r="696" spans="21:21" x14ac:dyDescent="0.25">
      <c r="U696" s="37" t="s">
        <v>576</v>
      </c>
    </row>
    <row r="697" spans="21:21" x14ac:dyDescent="0.25">
      <c r="U697" s="37" t="s">
        <v>1482</v>
      </c>
    </row>
    <row r="698" spans="21:21" x14ac:dyDescent="0.25">
      <c r="U698" s="37" t="s">
        <v>577</v>
      </c>
    </row>
    <row r="699" spans="21:21" x14ac:dyDescent="0.25">
      <c r="U699" s="37" t="s">
        <v>578</v>
      </c>
    </row>
    <row r="700" spans="21:21" x14ac:dyDescent="0.25">
      <c r="U700" s="37" t="s">
        <v>579</v>
      </c>
    </row>
    <row r="701" spans="21:21" x14ac:dyDescent="0.25">
      <c r="U701" s="37" t="s">
        <v>580</v>
      </c>
    </row>
    <row r="702" spans="21:21" x14ac:dyDescent="0.25">
      <c r="U702" s="37" t="s">
        <v>1564</v>
      </c>
    </row>
    <row r="703" spans="21:21" x14ac:dyDescent="0.25">
      <c r="U703" s="37" t="s">
        <v>1832</v>
      </c>
    </row>
    <row r="704" spans="21:21" x14ac:dyDescent="0.25">
      <c r="U704" s="37" t="s">
        <v>581</v>
      </c>
    </row>
    <row r="705" spans="21:21" x14ac:dyDescent="0.25">
      <c r="U705" s="37" t="s">
        <v>582</v>
      </c>
    </row>
    <row r="706" spans="21:21" x14ac:dyDescent="0.25">
      <c r="U706" s="37" t="s">
        <v>583</v>
      </c>
    </row>
    <row r="707" spans="21:21" x14ac:dyDescent="0.25">
      <c r="U707" s="37" t="s">
        <v>584</v>
      </c>
    </row>
    <row r="708" spans="21:21" x14ac:dyDescent="0.25">
      <c r="U708" s="37" t="s">
        <v>585</v>
      </c>
    </row>
    <row r="709" spans="21:21" x14ac:dyDescent="0.25">
      <c r="U709" s="37" t="s">
        <v>586</v>
      </c>
    </row>
    <row r="710" spans="21:21" x14ac:dyDescent="0.25">
      <c r="U710" s="37" t="s">
        <v>587</v>
      </c>
    </row>
    <row r="711" spans="21:21" x14ac:dyDescent="0.25">
      <c r="U711" s="37" t="s">
        <v>588</v>
      </c>
    </row>
    <row r="712" spans="21:21" x14ac:dyDescent="0.25">
      <c r="U712" s="37" t="s">
        <v>589</v>
      </c>
    </row>
    <row r="713" spans="21:21" x14ac:dyDescent="0.25">
      <c r="U713" s="37" t="s">
        <v>590</v>
      </c>
    </row>
    <row r="714" spans="21:21" x14ac:dyDescent="0.25">
      <c r="U714" s="37" t="s">
        <v>591</v>
      </c>
    </row>
    <row r="715" spans="21:21" x14ac:dyDescent="0.25">
      <c r="U715" s="37" t="s">
        <v>592</v>
      </c>
    </row>
    <row r="716" spans="21:21" x14ac:dyDescent="0.25">
      <c r="U716" s="37" t="s">
        <v>593</v>
      </c>
    </row>
    <row r="717" spans="21:21" x14ac:dyDescent="0.25">
      <c r="U717" s="37" t="s">
        <v>594</v>
      </c>
    </row>
    <row r="718" spans="21:21" x14ac:dyDescent="0.25">
      <c r="U718" s="37" t="s">
        <v>595</v>
      </c>
    </row>
    <row r="719" spans="21:21" x14ac:dyDescent="0.25">
      <c r="U719" s="37" t="s">
        <v>596</v>
      </c>
    </row>
    <row r="720" spans="21:21" x14ac:dyDescent="0.25">
      <c r="U720" s="37" t="s">
        <v>597</v>
      </c>
    </row>
    <row r="721" spans="21:21" x14ac:dyDescent="0.25">
      <c r="U721" s="37" t="s">
        <v>598</v>
      </c>
    </row>
    <row r="722" spans="21:21" x14ac:dyDescent="0.25">
      <c r="U722" s="37" t="s">
        <v>599</v>
      </c>
    </row>
    <row r="723" spans="21:21" x14ac:dyDescent="0.25">
      <c r="U723" s="37" t="s">
        <v>1483</v>
      </c>
    </row>
    <row r="724" spans="21:21" x14ac:dyDescent="0.25">
      <c r="U724" s="37" t="s">
        <v>600</v>
      </c>
    </row>
    <row r="725" spans="21:21" x14ac:dyDescent="0.25">
      <c r="U725" s="37" t="s">
        <v>601</v>
      </c>
    </row>
    <row r="726" spans="21:21" x14ac:dyDescent="0.25">
      <c r="U726" s="37" t="s">
        <v>602</v>
      </c>
    </row>
    <row r="727" spans="21:21" x14ac:dyDescent="0.25">
      <c r="U727" s="37" t="s">
        <v>603</v>
      </c>
    </row>
    <row r="728" spans="21:21" x14ac:dyDescent="0.25">
      <c r="U728" s="37" t="s">
        <v>604</v>
      </c>
    </row>
    <row r="729" spans="21:21" x14ac:dyDescent="0.25">
      <c r="U729" s="37" t="s">
        <v>1411</v>
      </c>
    </row>
    <row r="730" spans="21:21" x14ac:dyDescent="0.25">
      <c r="U730" s="37" t="s">
        <v>1565</v>
      </c>
    </row>
    <row r="731" spans="21:21" x14ac:dyDescent="0.25">
      <c r="U731" s="37" t="s">
        <v>1356</v>
      </c>
    </row>
    <row r="732" spans="21:21" x14ac:dyDescent="0.25">
      <c r="U732" s="37" t="s">
        <v>2019</v>
      </c>
    </row>
    <row r="733" spans="21:21" x14ac:dyDescent="0.25">
      <c r="U733" s="37" t="s">
        <v>2020</v>
      </c>
    </row>
    <row r="734" spans="21:21" x14ac:dyDescent="0.25">
      <c r="U734" s="37" t="s">
        <v>605</v>
      </c>
    </row>
    <row r="735" spans="21:21" x14ac:dyDescent="0.25">
      <c r="U735" s="37" t="s">
        <v>606</v>
      </c>
    </row>
    <row r="736" spans="21:21" x14ac:dyDescent="0.25">
      <c r="U736" s="37" t="s">
        <v>607</v>
      </c>
    </row>
    <row r="737" spans="21:21" x14ac:dyDescent="0.25">
      <c r="U737" s="37" t="s">
        <v>608</v>
      </c>
    </row>
    <row r="738" spans="21:21" x14ac:dyDescent="0.25">
      <c r="U738" s="37" t="s">
        <v>609</v>
      </c>
    </row>
    <row r="739" spans="21:21" x14ac:dyDescent="0.25">
      <c r="U739" s="37" t="s">
        <v>610</v>
      </c>
    </row>
    <row r="740" spans="21:21" x14ac:dyDescent="0.25">
      <c r="U740" s="37" t="s">
        <v>611</v>
      </c>
    </row>
    <row r="741" spans="21:21" x14ac:dyDescent="0.25">
      <c r="U741" s="37" t="s">
        <v>612</v>
      </c>
    </row>
    <row r="742" spans="21:21" x14ac:dyDescent="0.25">
      <c r="U742" s="37" t="s">
        <v>613</v>
      </c>
    </row>
    <row r="743" spans="21:21" x14ac:dyDescent="0.25">
      <c r="U743" s="37" t="s">
        <v>614</v>
      </c>
    </row>
    <row r="744" spans="21:21" x14ac:dyDescent="0.25">
      <c r="U744" s="37" t="s">
        <v>615</v>
      </c>
    </row>
    <row r="745" spans="21:21" x14ac:dyDescent="0.25">
      <c r="U745" s="37" t="s">
        <v>616</v>
      </c>
    </row>
    <row r="746" spans="21:21" x14ac:dyDescent="0.25">
      <c r="U746" s="37" t="s">
        <v>617</v>
      </c>
    </row>
    <row r="747" spans="21:21" x14ac:dyDescent="0.25">
      <c r="U747" s="37" t="s">
        <v>618</v>
      </c>
    </row>
    <row r="748" spans="21:21" x14ac:dyDescent="0.25">
      <c r="U748" s="37" t="s">
        <v>619</v>
      </c>
    </row>
    <row r="749" spans="21:21" x14ac:dyDescent="0.25">
      <c r="U749" s="37" t="s">
        <v>620</v>
      </c>
    </row>
    <row r="750" spans="21:21" x14ac:dyDescent="0.25">
      <c r="U750" s="37" t="s">
        <v>621</v>
      </c>
    </row>
    <row r="751" spans="21:21" x14ac:dyDescent="0.25">
      <c r="U751" s="37" t="s">
        <v>622</v>
      </c>
    </row>
    <row r="752" spans="21:21" x14ac:dyDescent="0.25">
      <c r="U752" s="37" t="s">
        <v>623</v>
      </c>
    </row>
    <row r="753" spans="21:21" x14ac:dyDescent="0.25">
      <c r="U753" s="37" t="s">
        <v>624</v>
      </c>
    </row>
    <row r="754" spans="21:21" x14ac:dyDescent="0.25">
      <c r="U754" s="37" t="s">
        <v>625</v>
      </c>
    </row>
    <row r="755" spans="21:21" x14ac:dyDescent="0.25">
      <c r="U755" s="37" t="s">
        <v>626</v>
      </c>
    </row>
    <row r="756" spans="21:21" x14ac:dyDescent="0.25">
      <c r="U756" s="37" t="s">
        <v>627</v>
      </c>
    </row>
    <row r="757" spans="21:21" x14ac:dyDescent="0.25">
      <c r="U757" s="37" t="s">
        <v>628</v>
      </c>
    </row>
    <row r="758" spans="21:21" x14ac:dyDescent="0.25">
      <c r="U758" s="37" t="s">
        <v>629</v>
      </c>
    </row>
    <row r="759" spans="21:21" x14ac:dyDescent="0.25">
      <c r="U759" s="37" t="s">
        <v>630</v>
      </c>
    </row>
    <row r="760" spans="21:21" x14ac:dyDescent="0.25">
      <c r="U760" s="37" t="s">
        <v>631</v>
      </c>
    </row>
    <row r="761" spans="21:21" x14ac:dyDescent="0.25">
      <c r="U761" s="37" t="s">
        <v>632</v>
      </c>
    </row>
    <row r="762" spans="21:21" x14ac:dyDescent="0.25">
      <c r="U762" s="37" t="s">
        <v>633</v>
      </c>
    </row>
    <row r="763" spans="21:21" x14ac:dyDescent="0.25">
      <c r="U763" s="37" t="s">
        <v>634</v>
      </c>
    </row>
    <row r="764" spans="21:21" x14ac:dyDescent="0.25">
      <c r="U764" s="37" t="s">
        <v>635</v>
      </c>
    </row>
    <row r="765" spans="21:21" x14ac:dyDescent="0.25">
      <c r="U765" s="37" t="s">
        <v>1833</v>
      </c>
    </row>
    <row r="766" spans="21:21" x14ac:dyDescent="0.25">
      <c r="U766" s="37" t="s">
        <v>1834</v>
      </c>
    </row>
    <row r="767" spans="21:21" x14ac:dyDescent="0.25">
      <c r="U767" s="37" t="s">
        <v>1835</v>
      </c>
    </row>
    <row r="768" spans="21:21" x14ac:dyDescent="0.25">
      <c r="U768" s="37" t="s">
        <v>1836</v>
      </c>
    </row>
    <row r="769" spans="21:21" x14ac:dyDescent="0.25">
      <c r="U769" s="37" t="s">
        <v>1837</v>
      </c>
    </row>
    <row r="770" spans="21:21" x14ac:dyDescent="0.25">
      <c r="U770" s="37" t="s">
        <v>1838</v>
      </c>
    </row>
    <row r="771" spans="21:21" x14ac:dyDescent="0.25">
      <c r="U771" s="37" t="s">
        <v>1839</v>
      </c>
    </row>
    <row r="772" spans="21:21" x14ac:dyDescent="0.25">
      <c r="U772" s="37" t="s">
        <v>1840</v>
      </c>
    </row>
    <row r="773" spans="21:21" x14ac:dyDescent="0.25">
      <c r="U773" s="37" t="s">
        <v>636</v>
      </c>
    </row>
    <row r="774" spans="21:21" x14ac:dyDescent="0.25">
      <c r="U774" s="37" t="s">
        <v>637</v>
      </c>
    </row>
    <row r="775" spans="21:21" x14ac:dyDescent="0.25">
      <c r="U775" s="37" t="s">
        <v>638</v>
      </c>
    </row>
    <row r="776" spans="21:21" x14ac:dyDescent="0.25">
      <c r="U776" s="37" t="s">
        <v>639</v>
      </c>
    </row>
    <row r="777" spans="21:21" x14ac:dyDescent="0.25">
      <c r="U777" s="37" t="s">
        <v>640</v>
      </c>
    </row>
    <row r="778" spans="21:21" x14ac:dyDescent="0.25">
      <c r="U778" s="37" t="s">
        <v>641</v>
      </c>
    </row>
    <row r="779" spans="21:21" x14ac:dyDescent="0.25">
      <c r="U779" s="37" t="s">
        <v>642</v>
      </c>
    </row>
    <row r="780" spans="21:21" x14ac:dyDescent="0.25">
      <c r="U780" s="37" t="s">
        <v>643</v>
      </c>
    </row>
    <row r="781" spans="21:21" x14ac:dyDescent="0.25">
      <c r="U781" s="37" t="s">
        <v>644</v>
      </c>
    </row>
    <row r="782" spans="21:21" x14ac:dyDescent="0.25">
      <c r="U782" s="37" t="s">
        <v>645</v>
      </c>
    </row>
    <row r="783" spans="21:21" x14ac:dyDescent="0.25">
      <c r="U783" s="37" t="s">
        <v>646</v>
      </c>
    </row>
    <row r="784" spans="21:21" x14ac:dyDescent="0.25">
      <c r="U784" s="37" t="s">
        <v>647</v>
      </c>
    </row>
    <row r="785" spans="21:21" x14ac:dyDescent="0.25">
      <c r="U785" s="37" t="s">
        <v>648</v>
      </c>
    </row>
    <row r="786" spans="21:21" x14ac:dyDescent="0.25">
      <c r="U786" s="37" t="s">
        <v>649</v>
      </c>
    </row>
    <row r="787" spans="21:21" x14ac:dyDescent="0.25">
      <c r="U787" s="37" t="s">
        <v>1841</v>
      </c>
    </row>
    <row r="788" spans="21:21" x14ac:dyDescent="0.25">
      <c r="U788" s="37" t="s">
        <v>1842</v>
      </c>
    </row>
    <row r="789" spans="21:21" x14ac:dyDescent="0.25">
      <c r="U789" s="37" t="s">
        <v>650</v>
      </c>
    </row>
    <row r="790" spans="21:21" x14ac:dyDescent="0.25">
      <c r="U790" s="37" t="s">
        <v>651</v>
      </c>
    </row>
    <row r="791" spans="21:21" x14ac:dyDescent="0.25">
      <c r="U791" s="37" t="s">
        <v>652</v>
      </c>
    </row>
    <row r="792" spans="21:21" x14ac:dyDescent="0.25">
      <c r="U792" s="37" t="s">
        <v>653</v>
      </c>
    </row>
    <row r="793" spans="21:21" x14ac:dyDescent="0.25">
      <c r="U793" s="37" t="s">
        <v>654</v>
      </c>
    </row>
    <row r="794" spans="21:21" x14ac:dyDescent="0.25">
      <c r="U794" s="37" t="s">
        <v>655</v>
      </c>
    </row>
    <row r="795" spans="21:21" x14ac:dyDescent="0.25">
      <c r="U795" s="37" t="s">
        <v>656</v>
      </c>
    </row>
    <row r="796" spans="21:21" x14ac:dyDescent="0.25">
      <c r="U796" s="37" t="s">
        <v>657</v>
      </c>
    </row>
    <row r="797" spans="21:21" x14ac:dyDescent="0.25">
      <c r="U797" s="37" t="s">
        <v>660</v>
      </c>
    </row>
    <row r="798" spans="21:21" x14ac:dyDescent="0.25">
      <c r="U798" s="37" t="s">
        <v>661</v>
      </c>
    </row>
    <row r="799" spans="21:21" x14ac:dyDescent="0.25">
      <c r="U799" s="37" t="s">
        <v>658</v>
      </c>
    </row>
    <row r="800" spans="21:21" x14ac:dyDescent="0.25">
      <c r="U800" s="37" t="s">
        <v>659</v>
      </c>
    </row>
    <row r="801" spans="21:21" x14ac:dyDescent="0.25">
      <c r="U801" s="37" t="s">
        <v>662</v>
      </c>
    </row>
    <row r="802" spans="21:21" x14ac:dyDescent="0.25">
      <c r="U802" s="37" t="s">
        <v>663</v>
      </c>
    </row>
    <row r="803" spans="21:21" x14ac:dyDescent="0.25">
      <c r="U803" s="37" t="s">
        <v>664</v>
      </c>
    </row>
    <row r="804" spans="21:21" x14ac:dyDescent="0.25">
      <c r="U804" s="37" t="s">
        <v>665</v>
      </c>
    </row>
    <row r="805" spans="21:21" x14ac:dyDescent="0.25">
      <c r="U805" s="37" t="s">
        <v>666</v>
      </c>
    </row>
    <row r="806" spans="21:21" x14ac:dyDescent="0.25">
      <c r="U806" s="37" t="s">
        <v>667</v>
      </c>
    </row>
    <row r="807" spans="21:21" x14ac:dyDescent="0.25">
      <c r="U807" s="37" t="s">
        <v>668</v>
      </c>
    </row>
    <row r="808" spans="21:21" x14ac:dyDescent="0.25">
      <c r="U808" s="37" t="s">
        <v>669</v>
      </c>
    </row>
    <row r="809" spans="21:21" x14ac:dyDescent="0.25">
      <c r="U809" s="37" t="s">
        <v>670</v>
      </c>
    </row>
    <row r="810" spans="21:21" x14ac:dyDescent="0.25">
      <c r="U810" s="37" t="s">
        <v>671</v>
      </c>
    </row>
    <row r="811" spans="21:21" x14ac:dyDescent="0.25">
      <c r="U811" s="37" t="s">
        <v>672</v>
      </c>
    </row>
    <row r="812" spans="21:21" x14ac:dyDescent="0.25">
      <c r="U812" s="37" t="s">
        <v>673</v>
      </c>
    </row>
    <row r="813" spans="21:21" x14ac:dyDescent="0.25">
      <c r="U813" s="37" t="s">
        <v>674</v>
      </c>
    </row>
    <row r="814" spans="21:21" x14ac:dyDescent="0.25">
      <c r="U814" s="37" t="s">
        <v>675</v>
      </c>
    </row>
    <row r="815" spans="21:21" x14ac:dyDescent="0.25">
      <c r="U815" s="37" t="s">
        <v>676</v>
      </c>
    </row>
    <row r="816" spans="21:21" x14ac:dyDescent="0.25">
      <c r="U816" s="37" t="s">
        <v>677</v>
      </c>
    </row>
    <row r="817" spans="21:21" x14ac:dyDescent="0.25">
      <c r="U817" s="37" t="s">
        <v>1741</v>
      </c>
    </row>
    <row r="818" spans="21:21" x14ac:dyDescent="0.25">
      <c r="U818" s="37" t="s">
        <v>1377</v>
      </c>
    </row>
    <row r="819" spans="21:21" x14ac:dyDescent="0.25">
      <c r="U819" s="37" t="s">
        <v>1742</v>
      </c>
    </row>
    <row r="820" spans="21:21" x14ac:dyDescent="0.25">
      <c r="U820" s="37" t="s">
        <v>1566</v>
      </c>
    </row>
    <row r="821" spans="21:21" x14ac:dyDescent="0.25">
      <c r="U821" s="37" t="s">
        <v>1567</v>
      </c>
    </row>
    <row r="822" spans="21:21" x14ac:dyDescent="0.25">
      <c r="U822" s="37" t="s">
        <v>1568</v>
      </c>
    </row>
    <row r="823" spans="21:21" x14ac:dyDescent="0.25">
      <c r="U823" s="37" t="s">
        <v>1843</v>
      </c>
    </row>
    <row r="824" spans="21:21" x14ac:dyDescent="0.25">
      <c r="U824" s="37" t="s">
        <v>678</v>
      </c>
    </row>
    <row r="825" spans="21:21" x14ac:dyDescent="0.25">
      <c r="U825" s="37" t="s">
        <v>679</v>
      </c>
    </row>
    <row r="826" spans="21:21" x14ac:dyDescent="0.25">
      <c r="U826" s="37" t="s">
        <v>680</v>
      </c>
    </row>
    <row r="827" spans="21:21" x14ac:dyDescent="0.25">
      <c r="U827" s="37" t="s">
        <v>681</v>
      </c>
    </row>
    <row r="828" spans="21:21" x14ac:dyDescent="0.25">
      <c r="U828" s="37" t="s">
        <v>682</v>
      </c>
    </row>
    <row r="829" spans="21:21" x14ac:dyDescent="0.25">
      <c r="U829" s="37" t="s">
        <v>683</v>
      </c>
    </row>
    <row r="830" spans="21:21" x14ac:dyDescent="0.25">
      <c r="U830" s="37" t="s">
        <v>684</v>
      </c>
    </row>
    <row r="831" spans="21:21" x14ac:dyDescent="0.25">
      <c r="U831" s="37" t="s">
        <v>685</v>
      </c>
    </row>
    <row r="832" spans="21:21" x14ac:dyDescent="0.25">
      <c r="U832" s="37" t="s">
        <v>686</v>
      </c>
    </row>
    <row r="833" spans="21:21" x14ac:dyDescent="0.25">
      <c r="U833" s="37" t="s">
        <v>687</v>
      </c>
    </row>
    <row r="834" spans="21:21" x14ac:dyDescent="0.25">
      <c r="U834" s="37" t="s">
        <v>688</v>
      </c>
    </row>
    <row r="835" spans="21:21" x14ac:dyDescent="0.25">
      <c r="U835" s="37" t="s">
        <v>689</v>
      </c>
    </row>
    <row r="836" spans="21:21" x14ac:dyDescent="0.25">
      <c r="U836" s="37" t="s">
        <v>1844</v>
      </c>
    </row>
    <row r="837" spans="21:21" x14ac:dyDescent="0.25">
      <c r="U837" s="37" t="s">
        <v>1845</v>
      </c>
    </row>
    <row r="838" spans="21:21" x14ac:dyDescent="0.25">
      <c r="U838" s="37" t="s">
        <v>1970</v>
      </c>
    </row>
    <row r="839" spans="21:21" x14ac:dyDescent="0.25">
      <c r="U839" s="37" t="s">
        <v>1846</v>
      </c>
    </row>
    <row r="840" spans="21:21" x14ac:dyDescent="0.25">
      <c r="U840" s="37" t="s">
        <v>1847</v>
      </c>
    </row>
    <row r="841" spans="21:21" x14ac:dyDescent="0.25">
      <c r="U841" s="37" t="s">
        <v>1848</v>
      </c>
    </row>
    <row r="842" spans="21:21" x14ac:dyDescent="0.25">
      <c r="U842" s="37" t="s">
        <v>690</v>
      </c>
    </row>
    <row r="843" spans="21:21" x14ac:dyDescent="0.25">
      <c r="U843" s="37" t="s">
        <v>1569</v>
      </c>
    </row>
    <row r="844" spans="21:21" x14ac:dyDescent="0.25">
      <c r="U844" s="37" t="s">
        <v>1570</v>
      </c>
    </row>
    <row r="845" spans="21:21" x14ac:dyDescent="0.25">
      <c r="U845" s="37" t="s">
        <v>1571</v>
      </c>
    </row>
    <row r="846" spans="21:21" x14ac:dyDescent="0.25">
      <c r="U846" s="37" t="s">
        <v>691</v>
      </c>
    </row>
    <row r="847" spans="21:21" x14ac:dyDescent="0.25">
      <c r="U847" s="37" t="s">
        <v>692</v>
      </c>
    </row>
    <row r="848" spans="21:21" x14ac:dyDescent="0.25">
      <c r="U848" s="37" t="s">
        <v>693</v>
      </c>
    </row>
    <row r="849" spans="21:21" x14ac:dyDescent="0.25">
      <c r="U849" s="37" t="s">
        <v>694</v>
      </c>
    </row>
    <row r="850" spans="21:21" x14ac:dyDescent="0.25">
      <c r="U850" s="37" t="s">
        <v>695</v>
      </c>
    </row>
    <row r="851" spans="21:21" x14ac:dyDescent="0.25">
      <c r="U851" s="37" t="s">
        <v>696</v>
      </c>
    </row>
    <row r="852" spans="21:21" x14ac:dyDescent="0.25">
      <c r="U852" s="37" t="s">
        <v>1849</v>
      </c>
    </row>
    <row r="853" spans="21:21" x14ac:dyDescent="0.25">
      <c r="U853" s="37" t="s">
        <v>1850</v>
      </c>
    </row>
    <row r="854" spans="21:21" x14ac:dyDescent="0.25">
      <c r="U854" s="37" t="s">
        <v>697</v>
      </c>
    </row>
    <row r="855" spans="21:21" x14ac:dyDescent="0.25">
      <c r="U855" s="37" t="s">
        <v>698</v>
      </c>
    </row>
    <row r="856" spans="21:21" x14ac:dyDescent="0.25">
      <c r="U856" s="37" t="s">
        <v>699</v>
      </c>
    </row>
    <row r="857" spans="21:21" x14ac:dyDescent="0.25">
      <c r="U857" s="37" t="s">
        <v>700</v>
      </c>
    </row>
    <row r="858" spans="21:21" x14ac:dyDescent="0.25">
      <c r="U858" s="37" t="s">
        <v>701</v>
      </c>
    </row>
    <row r="859" spans="21:21" x14ac:dyDescent="0.25">
      <c r="U859" s="37" t="s">
        <v>702</v>
      </c>
    </row>
    <row r="860" spans="21:21" x14ac:dyDescent="0.25">
      <c r="U860" s="37" t="s">
        <v>703</v>
      </c>
    </row>
    <row r="861" spans="21:21" x14ac:dyDescent="0.25">
      <c r="U861" s="37" t="s">
        <v>704</v>
      </c>
    </row>
    <row r="862" spans="21:21" x14ac:dyDescent="0.25">
      <c r="U862" s="37" t="s">
        <v>705</v>
      </c>
    </row>
    <row r="863" spans="21:21" x14ac:dyDescent="0.25">
      <c r="U863" s="37" t="s">
        <v>706</v>
      </c>
    </row>
    <row r="864" spans="21:21" x14ac:dyDescent="0.25">
      <c r="U864" s="37" t="s">
        <v>707</v>
      </c>
    </row>
    <row r="865" spans="21:21" x14ac:dyDescent="0.25">
      <c r="U865" s="37" t="s">
        <v>1351</v>
      </c>
    </row>
    <row r="866" spans="21:21" x14ac:dyDescent="0.25">
      <c r="U866" s="37" t="s">
        <v>708</v>
      </c>
    </row>
    <row r="867" spans="21:21" x14ac:dyDescent="0.25">
      <c r="U867" s="37" t="s">
        <v>1971</v>
      </c>
    </row>
    <row r="868" spans="21:21" x14ac:dyDescent="0.25">
      <c r="U868" s="37" t="s">
        <v>710</v>
      </c>
    </row>
    <row r="869" spans="21:21" x14ac:dyDescent="0.25">
      <c r="U869" s="37" t="s">
        <v>711</v>
      </c>
    </row>
    <row r="870" spans="21:21" x14ac:dyDescent="0.25">
      <c r="U870" s="37" t="s">
        <v>712</v>
      </c>
    </row>
    <row r="871" spans="21:21" x14ac:dyDescent="0.25">
      <c r="U871" s="37" t="s">
        <v>713</v>
      </c>
    </row>
    <row r="872" spans="21:21" x14ac:dyDescent="0.25">
      <c r="U872" s="37" t="s">
        <v>1851</v>
      </c>
    </row>
    <row r="873" spans="21:21" x14ac:dyDescent="0.25">
      <c r="U873" s="37" t="s">
        <v>1852</v>
      </c>
    </row>
    <row r="874" spans="21:21" x14ac:dyDescent="0.25">
      <c r="U874" s="37" t="s">
        <v>1853</v>
      </c>
    </row>
    <row r="875" spans="21:21" x14ac:dyDescent="0.25">
      <c r="U875" s="37" t="s">
        <v>1854</v>
      </c>
    </row>
    <row r="876" spans="21:21" x14ac:dyDescent="0.25">
      <c r="U876" s="37" t="s">
        <v>709</v>
      </c>
    </row>
    <row r="877" spans="21:21" x14ac:dyDescent="0.25">
      <c r="U877" s="37" t="s">
        <v>1972</v>
      </c>
    </row>
    <row r="878" spans="21:21" x14ac:dyDescent="0.25">
      <c r="U878" s="37" t="s">
        <v>1973</v>
      </c>
    </row>
    <row r="879" spans="21:21" x14ac:dyDescent="0.25">
      <c r="U879" s="37" t="s">
        <v>1974</v>
      </c>
    </row>
    <row r="880" spans="21:21" x14ac:dyDescent="0.25">
      <c r="U880" s="37" t="s">
        <v>714</v>
      </c>
    </row>
    <row r="881" spans="21:21" x14ac:dyDescent="0.25">
      <c r="U881" s="37" t="s">
        <v>715</v>
      </c>
    </row>
    <row r="882" spans="21:21" x14ac:dyDescent="0.25">
      <c r="U882" s="37" t="s">
        <v>716</v>
      </c>
    </row>
    <row r="883" spans="21:21" x14ac:dyDescent="0.25">
      <c r="U883" s="37" t="s">
        <v>717</v>
      </c>
    </row>
    <row r="884" spans="21:21" x14ac:dyDescent="0.25">
      <c r="U884" s="37" t="s">
        <v>718</v>
      </c>
    </row>
    <row r="885" spans="21:21" x14ac:dyDescent="0.25">
      <c r="U885" s="37" t="s">
        <v>719</v>
      </c>
    </row>
    <row r="886" spans="21:21" x14ac:dyDescent="0.25">
      <c r="U886" s="37" t="s">
        <v>720</v>
      </c>
    </row>
    <row r="887" spans="21:21" x14ac:dyDescent="0.25">
      <c r="U887" s="37" t="s">
        <v>721</v>
      </c>
    </row>
    <row r="888" spans="21:21" x14ac:dyDescent="0.25">
      <c r="U888" s="37" t="s">
        <v>722</v>
      </c>
    </row>
    <row r="889" spans="21:21" x14ac:dyDescent="0.25">
      <c r="U889" s="37" t="s">
        <v>723</v>
      </c>
    </row>
    <row r="890" spans="21:21" x14ac:dyDescent="0.25">
      <c r="U890" s="37" t="s">
        <v>1855</v>
      </c>
    </row>
    <row r="891" spans="21:21" x14ac:dyDescent="0.25">
      <c r="U891" s="37" t="s">
        <v>1856</v>
      </c>
    </row>
    <row r="892" spans="21:21" x14ac:dyDescent="0.25">
      <c r="U892" s="37" t="s">
        <v>1857</v>
      </c>
    </row>
    <row r="893" spans="21:21" x14ac:dyDescent="0.25">
      <c r="U893" s="37" t="s">
        <v>1858</v>
      </c>
    </row>
    <row r="894" spans="21:21" x14ac:dyDescent="0.25">
      <c r="U894" s="37" t="s">
        <v>1859</v>
      </c>
    </row>
    <row r="895" spans="21:21" x14ac:dyDescent="0.25">
      <c r="U895" s="37" t="s">
        <v>1860</v>
      </c>
    </row>
    <row r="896" spans="21:21" x14ac:dyDescent="0.25">
      <c r="U896" s="37" t="s">
        <v>1861</v>
      </c>
    </row>
    <row r="897" spans="21:21" x14ac:dyDescent="0.25">
      <c r="U897" s="37" t="s">
        <v>724</v>
      </c>
    </row>
    <row r="898" spans="21:21" x14ac:dyDescent="0.25">
      <c r="U898" s="37" t="s">
        <v>725</v>
      </c>
    </row>
    <row r="899" spans="21:21" x14ac:dyDescent="0.25">
      <c r="U899" s="37" t="s">
        <v>726</v>
      </c>
    </row>
    <row r="900" spans="21:21" x14ac:dyDescent="0.25">
      <c r="U900" s="37" t="s">
        <v>727</v>
      </c>
    </row>
    <row r="901" spans="21:21" x14ac:dyDescent="0.25">
      <c r="U901" s="37" t="s">
        <v>728</v>
      </c>
    </row>
    <row r="902" spans="21:21" x14ac:dyDescent="0.25">
      <c r="U902" s="37" t="s">
        <v>1572</v>
      </c>
    </row>
    <row r="903" spans="21:21" x14ac:dyDescent="0.25">
      <c r="U903" s="37" t="s">
        <v>729</v>
      </c>
    </row>
    <row r="904" spans="21:21" x14ac:dyDescent="0.25">
      <c r="U904" s="37" t="s">
        <v>730</v>
      </c>
    </row>
    <row r="905" spans="21:21" x14ac:dyDescent="0.25">
      <c r="U905" s="37" t="s">
        <v>731</v>
      </c>
    </row>
    <row r="906" spans="21:21" x14ac:dyDescent="0.25">
      <c r="U906" s="37" t="s">
        <v>732</v>
      </c>
    </row>
    <row r="907" spans="21:21" x14ac:dyDescent="0.25">
      <c r="U907" s="37" t="s">
        <v>733</v>
      </c>
    </row>
    <row r="908" spans="21:21" x14ac:dyDescent="0.25">
      <c r="U908" s="37" t="s">
        <v>734</v>
      </c>
    </row>
    <row r="909" spans="21:21" x14ac:dyDescent="0.25">
      <c r="U909" s="37" t="s">
        <v>735</v>
      </c>
    </row>
    <row r="910" spans="21:21" x14ac:dyDescent="0.25">
      <c r="U910" s="37" t="s">
        <v>736</v>
      </c>
    </row>
    <row r="911" spans="21:21" x14ac:dyDescent="0.25">
      <c r="U911" s="37" t="s">
        <v>737</v>
      </c>
    </row>
    <row r="912" spans="21:21" x14ac:dyDescent="0.25">
      <c r="U912" s="37" t="s">
        <v>738</v>
      </c>
    </row>
    <row r="913" spans="21:21" x14ac:dyDescent="0.25">
      <c r="U913" s="37" t="s">
        <v>1862</v>
      </c>
    </row>
    <row r="914" spans="21:21" x14ac:dyDescent="0.25">
      <c r="U914" s="37" t="s">
        <v>1573</v>
      </c>
    </row>
    <row r="915" spans="21:21" x14ac:dyDescent="0.25">
      <c r="U915" s="37" t="s">
        <v>1574</v>
      </c>
    </row>
    <row r="916" spans="21:21" x14ac:dyDescent="0.25">
      <c r="U916" s="37" t="s">
        <v>1575</v>
      </c>
    </row>
    <row r="917" spans="21:21" x14ac:dyDescent="0.25">
      <c r="U917" s="37" t="s">
        <v>739</v>
      </c>
    </row>
    <row r="918" spans="21:21" x14ac:dyDescent="0.25">
      <c r="U918" s="37" t="s">
        <v>740</v>
      </c>
    </row>
    <row r="919" spans="21:21" x14ac:dyDescent="0.25">
      <c r="U919" s="37" t="s">
        <v>741</v>
      </c>
    </row>
    <row r="920" spans="21:21" x14ac:dyDescent="0.25">
      <c r="U920" s="37" t="s">
        <v>742</v>
      </c>
    </row>
    <row r="921" spans="21:21" x14ac:dyDescent="0.25">
      <c r="U921" s="37" t="s">
        <v>743</v>
      </c>
    </row>
    <row r="922" spans="21:21" x14ac:dyDescent="0.25">
      <c r="U922" s="37" t="s">
        <v>744</v>
      </c>
    </row>
    <row r="923" spans="21:21" x14ac:dyDescent="0.25">
      <c r="U923" s="37" t="s">
        <v>745</v>
      </c>
    </row>
    <row r="924" spans="21:21" x14ac:dyDescent="0.25">
      <c r="U924" s="37" t="s">
        <v>746</v>
      </c>
    </row>
    <row r="925" spans="21:21" x14ac:dyDescent="0.25">
      <c r="U925" s="37" t="s">
        <v>747</v>
      </c>
    </row>
    <row r="926" spans="21:21" x14ac:dyDescent="0.25">
      <c r="U926" s="37" t="s">
        <v>748</v>
      </c>
    </row>
    <row r="927" spans="21:21" x14ac:dyDescent="0.25">
      <c r="U927" s="37" t="s">
        <v>1863</v>
      </c>
    </row>
    <row r="928" spans="21:21" x14ac:dyDescent="0.25">
      <c r="U928" s="37" t="s">
        <v>1864</v>
      </c>
    </row>
    <row r="929" spans="21:21" x14ac:dyDescent="0.25">
      <c r="U929" s="37" t="s">
        <v>749</v>
      </c>
    </row>
    <row r="930" spans="21:21" x14ac:dyDescent="0.25">
      <c r="U930" s="37" t="s">
        <v>750</v>
      </c>
    </row>
    <row r="931" spans="21:21" x14ac:dyDescent="0.25">
      <c r="U931" s="37" t="s">
        <v>751</v>
      </c>
    </row>
    <row r="932" spans="21:21" x14ac:dyDescent="0.25">
      <c r="U932" s="37" t="s">
        <v>752</v>
      </c>
    </row>
    <row r="933" spans="21:21" x14ac:dyDescent="0.25">
      <c r="U933" s="37" t="s">
        <v>753</v>
      </c>
    </row>
    <row r="934" spans="21:21" x14ac:dyDescent="0.25">
      <c r="U934" s="37" t="s">
        <v>754</v>
      </c>
    </row>
    <row r="935" spans="21:21" x14ac:dyDescent="0.25">
      <c r="U935" s="37" t="s">
        <v>755</v>
      </c>
    </row>
    <row r="936" spans="21:21" x14ac:dyDescent="0.25">
      <c r="U936" s="37" t="s">
        <v>756</v>
      </c>
    </row>
    <row r="937" spans="21:21" x14ac:dyDescent="0.25">
      <c r="U937" s="37" t="s">
        <v>1743</v>
      </c>
    </row>
    <row r="938" spans="21:21" x14ac:dyDescent="0.25">
      <c r="U938" s="37" t="s">
        <v>2021</v>
      </c>
    </row>
    <row r="939" spans="21:21" x14ac:dyDescent="0.25">
      <c r="U939" s="37" t="s">
        <v>757</v>
      </c>
    </row>
    <row r="940" spans="21:21" x14ac:dyDescent="0.25">
      <c r="U940" s="37" t="s">
        <v>758</v>
      </c>
    </row>
    <row r="941" spans="21:21" x14ac:dyDescent="0.25">
      <c r="U941" s="37" t="s">
        <v>1865</v>
      </c>
    </row>
    <row r="942" spans="21:21" x14ac:dyDescent="0.25">
      <c r="U942" s="37" t="s">
        <v>1866</v>
      </c>
    </row>
    <row r="943" spans="21:21" x14ac:dyDescent="0.25">
      <c r="U943" s="37" t="s">
        <v>1867</v>
      </c>
    </row>
    <row r="944" spans="21:21" x14ac:dyDescent="0.25">
      <c r="U944" s="37" t="s">
        <v>1868</v>
      </c>
    </row>
    <row r="945" spans="21:21" x14ac:dyDescent="0.25">
      <c r="U945" s="37" t="s">
        <v>1869</v>
      </c>
    </row>
    <row r="946" spans="21:21" x14ac:dyDescent="0.25">
      <c r="U946" s="37" t="s">
        <v>1870</v>
      </c>
    </row>
    <row r="947" spans="21:21" x14ac:dyDescent="0.25">
      <c r="U947" s="37" t="s">
        <v>1871</v>
      </c>
    </row>
    <row r="948" spans="21:21" x14ac:dyDescent="0.25">
      <c r="U948" s="37" t="s">
        <v>759</v>
      </c>
    </row>
    <row r="949" spans="21:21" x14ac:dyDescent="0.25">
      <c r="U949" s="37" t="s">
        <v>760</v>
      </c>
    </row>
    <row r="950" spans="21:21" x14ac:dyDescent="0.25">
      <c r="U950" s="37" t="s">
        <v>761</v>
      </c>
    </row>
    <row r="951" spans="21:21" x14ac:dyDescent="0.25">
      <c r="U951" s="37" t="s">
        <v>762</v>
      </c>
    </row>
    <row r="952" spans="21:21" x14ac:dyDescent="0.25">
      <c r="U952" s="37" t="s">
        <v>763</v>
      </c>
    </row>
    <row r="953" spans="21:21" x14ac:dyDescent="0.25">
      <c r="U953" s="37" t="s">
        <v>766</v>
      </c>
    </row>
    <row r="954" spans="21:21" x14ac:dyDescent="0.25">
      <c r="U954" s="37" t="s">
        <v>764</v>
      </c>
    </row>
    <row r="955" spans="21:21" x14ac:dyDescent="0.25">
      <c r="U955" s="37" t="s">
        <v>765</v>
      </c>
    </row>
    <row r="956" spans="21:21" x14ac:dyDescent="0.25">
      <c r="U956" s="37" t="s">
        <v>1576</v>
      </c>
    </row>
    <row r="957" spans="21:21" x14ac:dyDescent="0.25">
      <c r="U957" s="37" t="s">
        <v>767</v>
      </c>
    </row>
    <row r="958" spans="21:21" x14ac:dyDescent="0.25">
      <c r="U958" s="37" t="s">
        <v>768</v>
      </c>
    </row>
    <row r="959" spans="21:21" x14ac:dyDescent="0.25">
      <c r="U959" s="37" t="s">
        <v>1431</v>
      </c>
    </row>
    <row r="960" spans="21:21" x14ac:dyDescent="0.25">
      <c r="U960" s="37" t="s">
        <v>1430</v>
      </c>
    </row>
    <row r="961" spans="21:21" x14ac:dyDescent="0.25">
      <c r="U961" s="37" t="s">
        <v>1577</v>
      </c>
    </row>
    <row r="962" spans="21:21" x14ac:dyDescent="0.25">
      <c r="U962" s="37" t="s">
        <v>1432</v>
      </c>
    </row>
    <row r="963" spans="21:21" x14ac:dyDescent="0.25">
      <c r="U963" s="37" t="s">
        <v>1373</v>
      </c>
    </row>
    <row r="964" spans="21:21" x14ac:dyDescent="0.25">
      <c r="U964" s="37" t="s">
        <v>1578</v>
      </c>
    </row>
    <row r="965" spans="21:21" x14ac:dyDescent="0.25">
      <c r="U965" s="37" t="s">
        <v>2022</v>
      </c>
    </row>
    <row r="966" spans="21:21" x14ac:dyDescent="0.25">
      <c r="U966" s="37" t="s">
        <v>1744</v>
      </c>
    </row>
    <row r="967" spans="21:21" x14ac:dyDescent="0.25">
      <c r="U967" s="37" t="s">
        <v>1745</v>
      </c>
    </row>
    <row r="968" spans="21:21" x14ac:dyDescent="0.25">
      <c r="U968" s="37" t="s">
        <v>1579</v>
      </c>
    </row>
    <row r="969" spans="21:21" x14ac:dyDescent="0.25">
      <c r="U969" s="37" t="s">
        <v>1580</v>
      </c>
    </row>
    <row r="970" spans="21:21" x14ac:dyDescent="0.25">
      <c r="U970" s="37" t="s">
        <v>2023</v>
      </c>
    </row>
    <row r="971" spans="21:21" x14ac:dyDescent="0.25">
      <c r="U971" s="37" t="s">
        <v>1746</v>
      </c>
    </row>
    <row r="972" spans="21:21" x14ac:dyDescent="0.25">
      <c r="U972" s="37" t="s">
        <v>2024</v>
      </c>
    </row>
    <row r="973" spans="21:21" x14ac:dyDescent="0.25">
      <c r="U973" s="37" t="s">
        <v>1581</v>
      </c>
    </row>
    <row r="974" spans="21:21" x14ac:dyDescent="0.25">
      <c r="U974" s="37" t="s">
        <v>1395</v>
      </c>
    </row>
    <row r="975" spans="21:21" x14ac:dyDescent="0.25">
      <c r="U975" s="37" t="s">
        <v>1582</v>
      </c>
    </row>
    <row r="976" spans="21:21" x14ac:dyDescent="0.25">
      <c r="U976" s="37" t="s">
        <v>2025</v>
      </c>
    </row>
    <row r="977" spans="21:21" x14ac:dyDescent="0.25">
      <c r="U977" s="37" t="s">
        <v>2026</v>
      </c>
    </row>
    <row r="978" spans="21:21" x14ac:dyDescent="0.25">
      <c r="U978" s="37" t="s">
        <v>1747</v>
      </c>
    </row>
    <row r="979" spans="21:21" x14ac:dyDescent="0.25">
      <c r="U979" s="37" t="s">
        <v>1748</v>
      </c>
    </row>
    <row r="980" spans="21:21" x14ac:dyDescent="0.25">
      <c r="U980" s="37" t="s">
        <v>1354</v>
      </c>
    </row>
    <row r="981" spans="21:21" x14ac:dyDescent="0.25">
      <c r="U981" s="37" t="s">
        <v>1352</v>
      </c>
    </row>
    <row r="982" spans="21:21" x14ac:dyDescent="0.25">
      <c r="U982" s="37" t="s">
        <v>1749</v>
      </c>
    </row>
    <row r="983" spans="21:21" x14ac:dyDescent="0.25">
      <c r="U983" s="37" t="s">
        <v>1750</v>
      </c>
    </row>
    <row r="984" spans="21:21" x14ac:dyDescent="0.25">
      <c r="U984" s="37" t="s">
        <v>2027</v>
      </c>
    </row>
    <row r="985" spans="21:21" x14ac:dyDescent="0.25">
      <c r="U985" s="37" t="s">
        <v>1975</v>
      </c>
    </row>
    <row r="986" spans="21:21" x14ac:dyDescent="0.25">
      <c r="U986" s="37" t="s">
        <v>1976</v>
      </c>
    </row>
    <row r="987" spans="21:21" x14ac:dyDescent="0.25">
      <c r="U987" s="37" t="s">
        <v>1977</v>
      </c>
    </row>
    <row r="988" spans="21:21" x14ac:dyDescent="0.25">
      <c r="U988" s="37" t="s">
        <v>1978</v>
      </c>
    </row>
    <row r="989" spans="21:21" x14ac:dyDescent="0.25">
      <c r="U989" s="37" t="s">
        <v>1979</v>
      </c>
    </row>
    <row r="990" spans="21:21" x14ac:dyDescent="0.25">
      <c r="U990" s="37" t="s">
        <v>1980</v>
      </c>
    </row>
    <row r="991" spans="21:21" x14ac:dyDescent="0.25">
      <c r="U991" s="37" t="s">
        <v>1981</v>
      </c>
    </row>
    <row r="992" spans="21:21" x14ac:dyDescent="0.25">
      <c r="U992" s="37" t="s">
        <v>1982</v>
      </c>
    </row>
    <row r="993" spans="21:21" x14ac:dyDescent="0.25">
      <c r="U993" s="37" t="s">
        <v>2028</v>
      </c>
    </row>
    <row r="994" spans="21:21" x14ac:dyDescent="0.25">
      <c r="U994" s="37" t="s">
        <v>1369</v>
      </c>
    </row>
    <row r="995" spans="21:21" x14ac:dyDescent="0.25">
      <c r="U995" s="37" t="s">
        <v>1471</v>
      </c>
    </row>
    <row r="996" spans="21:21" x14ac:dyDescent="0.25">
      <c r="U996" s="37" t="s">
        <v>1583</v>
      </c>
    </row>
    <row r="997" spans="21:21" x14ac:dyDescent="0.25">
      <c r="U997" s="37" t="s">
        <v>1584</v>
      </c>
    </row>
    <row r="998" spans="21:21" x14ac:dyDescent="0.25">
      <c r="U998" s="37" t="s">
        <v>1585</v>
      </c>
    </row>
    <row r="999" spans="21:21" x14ac:dyDescent="0.25">
      <c r="U999" s="37" t="s">
        <v>1586</v>
      </c>
    </row>
    <row r="1000" spans="21:21" x14ac:dyDescent="0.25">
      <c r="U1000" s="37" t="s">
        <v>1587</v>
      </c>
    </row>
    <row r="1001" spans="21:21" x14ac:dyDescent="0.25">
      <c r="U1001" s="37" t="s">
        <v>1588</v>
      </c>
    </row>
    <row r="1002" spans="21:21" x14ac:dyDescent="0.25">
      <c r="U1002" s="37" t="s">
        <v>1589</v>
      </c>
    </row>
    <row r="1003" spans="21:21" x14ac:dyDescent="0.25">
      <c r="U1003" s="37" t="s">
        <v>1590</v>
      </c>
    </row>
    <row r="1004" spans="21:21" x14ac:dyDescent="0.25">
      <c r="U1004" s="37" t="s">
        <v>1404</v>
      </c>
    </row>
    <row r="1005" spans="21:21" x14ac:dyDescent="0.25">
      <c r="U1005" s="37" t="s">
        <v>1402</v>
      </c>
    </row>
    <row r="1006" spans="21:21" x14ac:dyDescent="0.25">
      <c r="U1006" s="37" t="s">
        <v>1403</v>
      </c>
    </row>
    <row r="1007" spans="21:21" x14ac:dyDescent="0.25">
      <c r="U1007" s="37" t="s">
        <v>769</v>
      </c>
    </row>
    <row r="1008" spans="21:21" x14ac:dyDescent="0.25">
      <c r="U1008" s="37" t="s">
        <v>770</v>
      </c>
    </row>
    <row r="1009" spans="21:21" x14ac:dyDescent="0.25">
      <c r="U1009" s="37" t="s">
        <v>771</v>
      </c>
    </row>
    <row r="1010" spans="21:21" x14ac:dyDescent="0.25">
      <c r="U1010" s="37" t="s">
        <v>772</v>
      </c>
    </row>
    <row r="1011" spans="21:21" x14ac:dyDescent="0.25">
      <c r="U1011" s="37" t="s">
        <v>773</v>
      </c>
    </row>
    <row r="1012" spans="21:21" x14ac:dyDescent="0.25">
      <c r="U1012" s="37" t="s">
        <v>774</v>
      </c>
    </row>
    <row r="1013" spans="21:21" x14ac:dyDescent="0.25">
      <c r="U1013" s="37" t="s">
        <v>1484</v>
      </c>
    </row>
    <row r="1014" spans="21:21" x14ac:dyDescent="0.25">
      <c r="U1014" s="37" t="s">
        <v>775</v>
      </c>
    </row>
    <row r="1015" spans="21:21" x14ac:dyDescent="0.25">
      <c r="U1015" s="37" t="s">
        <v>1485</v>
      </c>
    </row>
    <row r="1016" spans="21:21" x14ac:dyDescent="0.25">
      <c r="U1016" s="37" t="s">
        <v>776</v>
      </c>
    </row>
    <row r="1017" spans="21:21" x14ac:dyDescent="0.25">
      <c r="U1017" s="37" t="s">
        <v>777</v>
      </c>
    </row>
    <row r="1018" spans="21:21" x14ac:dyDescent="0.25">
      <c r="U1018" s="37" t="s">
        <v>778</v>
      </c>
    </row>
    <row r="1019" spans="21:21" x14ac:dyDescent="0.25">
      <c r="U1019" s="37" t="s">
        <v>779</v>
      </c>
    </row>
    <row r="1020" spans="21:21" x14ac:dyDescent="0.25">
      <c r="U1020" s="37" t="s">
        <v>780</v>
      </c>
    </row>
    <row r="1021" spans="21:21" x14ac:dyDescent="0.25">
      <c r="U1021" s="37" t="s">
        <v>782</v>
      </c>
    </row>
    <row r="1022" spans="21:21" x14ac:dyDescent="0.25">
      <c r="U1022" s="37" t="s">
        <v>781</v>
      </c>
    </row>
    <row r="1023" spans="21:21" x14ac:dyDescent="0.25">
      <c r="U1023" s="37" t="s">
        <v>783</v>
      </c>
    </row>
    <row r="1024" spans="21:21" x14ac:dyDescent="0.25">
      <c r="U1024" s="37" t="s">
        <v>784</v>
      </c>
    </row>
    <row r="1025" spans="21:21" x14ac:dyDescent="0.25">
      <c r="U1025" s="37" t="s">
        <v>785</v>
      </c>
    </row>
    <row r="1026" spans="21:21" x14ac:dyDescent="0.25">
      <c r="U1026" s="37" t="s">
        <v>786</v>
      </c>
    </row>
    <row r="1027" spans="21:21" x14ac:dyDescent="0.25">
      <c r="U1027" s="37" t="s">
        <v>787</v>
      </c>
    </row>
    <row r="1028" spans="21:21" x14ac:dyDescent="0.25">
      <c r="U1028" s="37" t="s">
        <v>788</v>
      </c>
    </row>
    <row r="1029" spans="21:21" x14ac:dyDescent="0.25">
      <c r="U1029" s="37" t="s">
        <v>789</v>
      </c>
    </row>
    <row r="1030" spans="21:21" x14ac:dyDescent="0.25">
      <c r="U1030" s="37" t="s">
        <v>790</v>
      </c>
    </row>
    <row r="1031" spans="21:21" x14ac:dyDescent="0.25">
      <c r="U1031" s="37" t="s">
        <v>791</v>
      </c>
    </row>
    <row r="1032" spans="21:21" x14ac:dyDescent="0.25">
      <c r="U1032" s="37" t="s">
        <v>792</v>
      </c>
    </row>
    <row r="1033" spans="21:21" x14ac:dyDescent="0.25">
      <c r="U1033" s="37" t="s">
        <v>793</v>
      </c>
    </row>
    <row r="1034" spans="21:21" x14ac:dyDescent="0.25">
      <c r="U1034" s="37" t="s">
        <v>1591</v>
      </c>
    </row>
    <row r="1035" spans="21:21" x14ac:dyDescent="0.25">
      <c r="U1035" s="37" t="s">
        <v>794</v>
      </c>
    </row>
    <row r="1036" spans="21:21" x14ac:dyDescent="0.25">
      <c r="U1036" s="37" t="s">
        <v>1592</v>
      </c>
    </row>
    <row r="1037" spans="21:21" x14ac:dyDescent="0.25">
      <c r="U1037" s="37" t="s">
        <v>795</v>
      </c>
    </row>
    <row r="1038" spans="21:21" x14ac:dyDescent="0.25">
      <c r="U1038" s="37" t="s">
        <v>796</v>
      </c>
    </row>
    <row r="1039" spans="21:21" x14ac:dyDescent="0.25">
      <c r="U1039" s="37" t="s">
        <v>797</v>
      </c>
    </row>
    <row r="1040" spans="21:21" x14ac:dyDescent="0.25">
      <c r="U1040" s="37" t="s">
        <v>798</v>
      </c>
    </row>
    <row r="1041" spans="21:21" x14ac:dyDescent="0.25">
      <c r="U1041" s="37" t="s">
        <v>799</v>
      </c>
    </row>
    <row r="1042" spans="21:21" x14ac:dyDescent="0.25">
      <c r="U1042" s="37" t="s">
        <v>800</v>
      </c>
    </row>
    <row r="1043" spans="21:21" x14ac:dyDescent="0.25">
      <c r="U1043" s="37" t="s">
        <v>801</v>
      </c>
    </row>
    <row r="1044" spans="21:21" x14ac:dyDescent="0.25">
      <c r="U1044" s="37" t="s">
        <v>802</v>
      </c>
    </row>
    <row r="1045" spans="21:21" x14ac:dyDescent="0.25">
      <c r="U1045" s="37" t="s">
        <v>803</v>
      </c>
    </row>
    <row r="1046" spans="21:21" x14ac:dyDescent="0.25">
      <c r="U1046" s="37" t="s">
        <v>804</v>
      </c>
    </row>
    <row r="1047" spans="21:21" x14ac:dyDescent="0.25">
      <c r="U1047" s="37" t="s">
        <v>1593</v>
      </c>
    </row>
    <row r="1048" spans="21:21" x14ac:dyDescent="0.25">
      <c r="U1048" s="37" t="s">
        <v>1594</v>
      </c>
    </row>
    <row r="1049" spans="21:21" x14ac:dyDescent="0.25">
      <c r="U1049" s="37" t="s">
        <v>1595</v>
      </c>
    </row>
    <row r="1050" spans="21:21" x14ac:dyDescent="0.25">
      <c r="U1050" s="37" t="s">
        <v>1368</v>
      </c>
    </row>
    <row r="1051" spans="21:21" x14ac:dyDescent="0.25">
      <c r="U1051" s="37" t="s">
        <v>1428</v>
      </c>
    </row>
    <row r="1052" spans="21:21" x14ac:dyDescent="0.25">
      <c r="U1052" s="37" t="s">
        <v>1751</v>
      </c>
    </row>
    <row r="1053" spans="21:21" x14ac:dyDescent="0.25">
      <c r="U1053" s="37" t="s">
        <v>1752</v>
      </c>
    </row>
    <row r="1054" spans="21:21" x14ac:dyDescent="0.25">
      <c r="U1054" s="37" t="s">
        <v>805</v>
      </c>
    </row>
    <row r="1055" spans="21:21" x14ac:dyDescent="0.25">
      <c r="U1055" s="37" t="s">
        <v>806</v>
      </c>
    </row>
    <row r="1056" spans="21:21" x14ac:dyDescent="0.25">
      <c r="U1056" s="37" t="s">
        <v>807</v>
      </c>
    </row>
    <row r="1057" spans="21:21" x14ac:dyDescent="0.25">
      <c r="U1057" s="37" t="s">
        <v>808</v>
      </c>
    </row>
    <row r="1058" spans="21:21" x14ac:dyDescent="0.25">
      <c r="U1058" s="37" t="s">
        <v>809</v>
      </c>
    </row>
    <row r="1059" spans="21:21" x14ac:dyDescent="0.25">
      <c r="U1059" s="37" t="s">
        <v>810</v>
      </c>
    </row>
    <row r="1060" spans="21:21" x14ac:dyDescent="0.25">
      <c r="U1060" s="37" t="s">
        <v>811</v>
      </c>
    </row>
    <row r="1061" spans="21:21" x14ac:dyDescent="0.25">
      <c r="U1061" s="37" t="s">
        <v>812</v>
      </c>
    </row>
    <row r="1062" spans="21:21" x14ac:dyDescent="0.25">
      <c r="U1062" s="37" t="s">
        <v>813</v>
      </c>
    </row>
    <row r="1063" spans="21:21" x14ac:dyDescent="0.25">
      <c r="U1063" s="37" t="s">
        <v>814</v>
      </c>
    </row>
    <row r="1064" spans="21:21" x14ac:dyDescent="0.25">
      <c r="U1064" s="37" t="s">
        <v>815</v>
      </c>
    </row>
    <row r="1065" spans="21:21" x14ac:dyDescent="0.25">
      <c r="U1065" s="37" t="s">
        <v>816</v>
      </c>
    </row>
    <row r="1066" spans="21:21" x14ac:dyDescent="0.25">
      <c r="U1066" s="37" t="s">
        <v>1596</v>
      </c>
    </row>
    <row r="1067" spans="21:21" x14ac:dyDescent="0.25">
      <c r="U1067" s="37" t="s">
        <v>1358</v>
      </c>
    </row>
    <row r="1068" spans="21:21" x14ac:dyDescent="0.25">
      <c r="U1068" s="37" t="s">
        <v>1753</v>
      </c>
    </row>
    <row r="1069" spans="21:21" x14ac:dyDescent="0.25">
      <c r="U1069" s="37" t="s">
        <v>1754</v>
      </c>
    </row>
    <row r="1070" spans="21:21" x14ac:dyDescent="0.25">
      <c r="U1070" s="37" t="s">
        <v>1755</v>
      </c>
    </row>
    <row r="1071" spans="21:21" x14ac:dyDescent="0.25">
      <c r="U1071" s="37" t="s">
        <v>1756</v>
      </c>
    </row>
    <row r="1072" spans="21:21" x14ac:dyDescent="0.25">
      <c r="U1072" s="37" t="s">
        <v>1597</v>
      </c>
    </row>
    <row r="1073" spans="21:21" x14ac:dyDescent="0.25">
      <c r="U1073" s="37" t="s">
        <v>1598</v>
      </c>
    </row>
    <row r="1074" spans="21:21" x14ac:dyDescent="0.25">
      <c r="U1074" s="37" t="s">
        <v>1599</v>
      </c>
    </row>
    <row r="1075" spans="21:21" x14ac:dyDescent="0.25">
      <c r="U1075" s="37" t="s">
        <v>1445</v>
      </c>
    </row>
    <row r="1076" spans="21:21" x14ac:dyDescent="0.25">
      <c r="U1076" s="37" t="s">
        <v>1449</v>
      </c>
    </row>
    <row r="1077" spans="21:21" x14ac:dyDescent="0.25">
      <c r="U1077" s="37" t="s">
        <v>1446</v>
      </c>
    </row>
    <row r="1078" spans="21:21" x14ac:dyDescent="0.25">
      <c r="U1078" s="37" t="s">
        <v>1447</v>
      </c>
    </row>
    <row r="1079" spans="21:21" x14ac:dyDescent="0.25">
      <c r="U1079" s="37" t="s">
        <v>1757</v>
      </c>
    </row>
    <row r="1080" spans="21:21" x14ac:dyDescent="0.25">
      <c r="U1080" s="37" t="s">
        <v>1448</v>
      </c>
    </row>
    <row r="1081" spans="21:21" x14ac:dyDescent="0.25">
      <c r="U1081" s="37" t="s">
        <v>817</v>
      </c>
    </row>
    <row r="1082" spans="21:21" x14ac:dyDescent="0.25">
      <c r="U1082" s="37" t="s">
        <v>818</v>
      </c>
    </row>
    <row r="1083" spans="21:21" x14ac:dyDescent="0.25">
      <c r="U1083" s="37" t="s">
        <v>819</v>
      </c>
    </row>
    <row r="1084" spans="21:21" x14ac:dyDescent="0.25">
      <c r="U1084" s="37" t="s">
        <v>820</v>
      </c>
    </row>
    <row r="1085" spans="21:21" x14ac:dyDescent="0.25">
      <c r="U1085" s="37" t="s">
        <v>821</v>
      </c>
    </row>
    <row r="1086" spans="21:21" x14ac:dyDescent="0.25">
      <c r="U1086" s="37" t="s">
        <v>822</v>
      </c>
    </row>
    <row r="1087" spans="21:21" x14ac:dyDescent="0.25">
      <c r="U1087" s="37" t="s">
        <v>823</v>
      </c>
    </row>
    <row r="1088" spans="21:21" x14ac:dyDescent="0.25">
      <c r="U1088" s="37" t="s">
        <v>824</v>
      </c>
    </row>
    <row r="1089" spans="21:21" x14ac:dyDescent="0.25">
      <c r="U1089" s="37" t="s">
        <v>825</v>
      </c>
    </row>
    <row r="1090" spans="21:21" x14ac:dyDescent="0.25">
      <c r="U1090" s="37" t="s">
        <v>826</v>
      </c>
    </row>
    <row r="1091" spans="21:21" x14ac:dyDescent="0.25">
      <c r="U1091" s="37" t="s">
        <v>827</v>
      </c>
    </row>
    <row r="1092" spans="21:21" x14ac:dyDescent="0.25">
      <c r="U1092" s="37" t="s">
        <v>828</v>
      </c>
    </row>
    <row r="1093" spans="21:21" x14ac:dyDescent="0.25">
      <c r="U1093" s="37" t="s">
        <v>829</v>
      </c>
    </row>
    <row r="1094" spans="21:21" x14ac:dyDescent="0.25">
      <c r="U1094" s="37" t="s">
        <v>830</v>
      </c>
    </row>
    <row r="1095" spans="21:21" x14ac:dyDescent="0.25">
      <c r="U1095" s="37" t="s">
        <v>831</v>
      </c>
    </row>
    <row r="1096" spans="21:21" x14ac:dyDescent="0.25">
      <c r="U1096" s="37" t="s">
        <v>832</v>
      </c>
    </row>
    <row r="1097" spans="21:21" x14ac:dyDescent="0.25">
      <c r="U1097" s="37" t="s">
        <v>833</v>
      </c>
    </row>
    <row r="1098" spans="21:21" x14ac:dyDescent="0.25">
      <c r="U1098" s="37" t="s">
        <v>834</v>
      </c>
    </row>
    <row r="1099" spans="21:21" x14ac:dyDescent="0.25">
      <c r="U1099" s="37" t="s">
        <v>1486</v>
      </c>
    </row>
    <row r="1100" spans="21:21" x14ac:dyDescent="0.25">
      <c r="U1100" s="37" t="s">
        <v>1600</v>
      </c>
    </row>
    <row r="1101" spans="21:21" x14ac:dyDescent="0.25">
      <c r="U1101" s="37" t="s">
        <v>1601</v>
      </c>
    </row>
    <row r="1102" spans="21:21" x14ac:dyDescent="0.25">
      <c r="U1102" s="37" t="s">
        <v>1602</v>
      </c>
    </row>
    <row r="1103" spans="21:21" x14ac:dyDescent="0.25">
      <c r="U1103" s="37" t="s">
        <v>1603</v>
      </c>
    </row>
    <row r="1104" spans="21:21" x14ac:dyDescent="0.25">
      <c r="U1104" s="37" t="s">
        <v>1758</v>
      </c>
    </row>
    <row r="1105" spans="21:21" x14ac:dyDescent="0.25">
      <c r="U1105" s="37" t="s">
        <v>1759</v>
      </c>
    </row>
    <row r="1106" spans="21:21" x14ac:dyDescent="0.25">
      <c r="U1106" s="37" t="s">
        <v>1760</v>
      </c>
    </row>
    <row r="1107" spans="21:21" x14ac:dyDescent="0.25">
      <c r="U1107" s="37" t="s">
        <v>2029</v>
      </c>
    </row>
    <row r="1108" spans="21:21" x14ac:dyDescent="0.25">
      <c r="U1108" s="37" t="s">
        <v>1604</v>
      </c>
    </row>
    <row r="1109" spans="21:21" x14ac:dyDescent="0.25">
      <c r="U1109" s="37" t="s">
        <v>1872</v>
      </c>
    </row>
    <row r="1110" spans="21:21" x14ac:dyDescent="0.25">
      <c r="U1110" s="37" t="s">
        <v>1416</v>
      </c>
    </row>
    <row r="1111" spans="21:21" x14ac:dyDescent="0.25">
      <c r="U1111" s="37" t="s">
        <v>1429</v>
      </c>
    </row>
    <row r="1112" spans="21:21" x14ac:dyDescent="0.25">
      <c r="U1112" s="37" t="s">
        <v>835</v>
      </c>
    </row>
    <row r="1113" spans="21:21" x14ac:dyDescent="0.25">
      <c r="U1113" s="37" t="s">
        <v>836</v>
      </c>
    </row>
    <row r="1114" spans="21:21" x14ac:dyDescent="0.25">
      <c r="U1114" s="37" t="s">
        <v>837</v>
      </c>
    </row>
    <row r="1115" spans="21:21" x14ac:dyDescent="0.25">
      <c r="U1115" s="37" t="s">
        <v>838</v>
      </c>
    </row>
    <row r="1116" spans="21:21" x14ac:dyDescent="0.25">
      <c r="U1116" s="37" t="s">
        <v>2030</v>
      </c>
    </row>
    <row r="1117" spans="21:21" x14ac:dyDescent="0.25">
      <c r="U1117" s="37" t="s">
        <v>2031</v>
      </c>
    </row>
    <row r="1118" spans="21:21" x14ac:dyDescent="0.25">
      <c r="U1118" s="37" t="s">
        <v>839</v>
      </c>
    </row>
    <row r="1119" spans="21:21" x14ac:dyDescent="0.25">
      <c r="U1119" s="37" t="s">
        <v>840</v>
      </c>
    </row>
    <row r="1120" spans="21:21" x14ac:dyDescent="0.25">
      <c r="U1120" s="37" t="s">
        <v>841</v>
      </c>
    </row>
    <row r="1121" spans="21:21" x14ac:dyDescent="0.25">
      <c r="U1121" s="37" t="s">
        <v>842</v>
      </c>
    </row>
    <row r="1122" spans="21:21" x14ac:dyDescent="0.25">
      <c r="U1122" s="37" t="s">
        <v>843</v>
      </c>
    </row>
    <row r="1123" spans="21:21" x14ac:dyDescent="0.25">
      <c r="U1123" s="37" t="s">
        <v>844</v>
      </c>
    </row>
    <row r="1124" spans="21:21" x14ac:dyDescent="0.25">
      <c r="U1124" s="37" t="s">
        <v>845</v>
      </c>
    </row>
    <row r="1125" spans="21:21" x14ac:dyDescent="0.25">
      <c r="U1125" s="37" t="s">
        <v>846</v>
      </c>
    </row>
    <row r="1126" spans="21:21" x14ac:dyDescent="0.25">
      <c r="U1126" s="37" t="s">
        <v>847</v>
      </c>
    </row>
    <row r="1127" spans="21:21" x14ac:dyDescent="0.25">
      <c r="U1127" s="37" t="s">
        <v>848</v>
      </c>
    </row>
    <row r="1128" spans="21:21" x14ac:dyDescent="0.25">
      <c r="U1128" s="37" t="s">
        <v>849</v>
      </c>
    </row>
    <row r="1129" spans="21:21" x14ac:dyDescent="0.25">
      <c r="U1129" s="37" t="s">
        <v>850</v>
      </c>
    </row>
    <row r="1130" spans="21:21" x14ac:dyDescent="0.25">
      <c r="U1130" s="37" t="s">
        <v>851</v>
      </c>
    </row>
    <row r="1131" spans="21:21" x14ac:dyDescent="0.25">
      <c r="U1131" s="37" t="s">
        <v>852</v>
      </c>
    </row>
    <row r="1132" spans="21:21" x14ac:dyDescent="0.25">
      <c r="U1132" s="37" t="s">
        <v>853</v>
      </c>
    </row>
    <row r="1133" spans="21:21" x14ac:dyDescent="0.25">
      <c r="U1133" s="37" t="s">
        <v>854</v>
      </c>
    </row>
    <row r="1134" spans="21:21" x14ac:dyDescent="0.25">
      <c r="U1134" s="37" t="s">
        <v>855</v>
      </c>
    </row>
    <row r="1135" spans="21:21" x14ac:dyDescent="0.25">
      <c r="U1135" s="37" t="s">
        <v>856</v>
      </c>
    </row>
    <row r="1136" spans="21:21" x14ac:dyDescent="0.25">
      <c r="U1136" s="37" t="s">
        <v>857</v>
      </c>
    </row>
    <row r="1137" spans="21:21" x14ac:dyDescent="0.25">
      <c r="U1137" s="37" t="s">
        <v>858</v>
      </c>
    </row>
    <row r="1138" spans="21:21" x14ac:dyDescent="0.25">
      <c r="U1138" s="37" t="s">
        <v>859</v>
      </c>
    </row>
    <row r="1139" spans="21:21" x14ac:dyDescent="0.25">
      <c r="U1139" s="37" t="s">
        <v>860</v>
      </c>
    </row>
    <row r="1140" spans="21:21" x14ac:dyDescent="0.25">
      <c r="U1140" s="37" t="s">
        <v>861</v>
      </c>
    </row>
    <row r="1141" spans="21:21" x14ac:dyDescent="0.25">
      <c r="U1141" s="37" t="s">
        <v>862</v>
      </c>
    </row>
    <row r="1142" spans="21:21" x14ac:dyDescent="0.25">
      <c r="U1142" s="37" t="s">
        <v>2032</v>
      </c>
    </row>
    <row r="1143" spans="21:21" x14ac:dyDescent="0.25">
      <c r="U1143" s="37" t="s">
        <v>2033</v>
      </c>
    </row>
    <row r="1144" spans="21:21" x14ac:dyDescent="0.25">
      <c r="U1144" s="37" t="s">
        <v>2034</v>
      </c>
    </row>
    <row r="1145" spans="21:21" x14ac:dyDescent="0.25">
      <c r="U1145" s="37" t="s">
        <v>2035</v>
      </c>
    </row>
    <row r="1146" spans="21:21" x14ac:dyDescent="0.25">
      <c r="U1146" s="37" t="s">
        <v>1365</v>
      </c>
    </row>
    <row r="1147" spans="21:21" x14ac:dyDescent="0.25">
      <c r="U1147" s="37" t="s">
        <v>2036</v>
      </c>
    </row>
    <row r="1148" spans="21:21" x14ac:dyDescent="0.25">
      <c r="U1148" s="37" t="s">
        <v>1605</v>
      </c>
    </row>
    <row r="1149" spans="21:21" x14ac:dyDescent="0.25">
      <c r="U1149" s="37" t="s">
        <v>1606</v>
      </c>
    </row>
    <row r="1150" spans="21:21" x14ac:dyDescent="0.25">
      <c r="U1150" s="37" t="s">
        <v>863</v>
      </c>
    </row>
    <row r="1151" spans="21:21" x14ac:dyDescent="0.25">
      <c r="U1151" s="37" t="s">
        <v>864</v>
      </c>
    </row>
    <row r="1152" spans="21:21" x14ac:dyDescent="0.25">
      <c r="U1152" s="37" t="s">
        <v>865</v>
      </c>
    </row>
    <row r="1153" spans="21:21" x14ac:dyDescent="0.25">
      <c r="U1153" s="37" t="s">
        <v>866</v>
      </c>
    </row>
    <row r="1154" spans="21:21" x14ac:dyDescent="0.25">
      <c r="U1154" s="37" t="s">
        <v>867</v>
      </c>
    </row>
    <row r="1155" spans="21:21" x14ac:dyDescent="0.25">
      <c r="U1155" s="37" t="s">
        <v>2037</v>
      </c>
    </row>
    <row r="1156" spans="21:21" x14ac:dyDescent="0.25">
      <c r="U1156" s="37" t="s">
        <v>1607</v>
      </c>
    </row>
    <row r="1157" spans="21:21" x14ac:dyDescent="0.25">
      <c r="U1157" s="37" t="s">
        <v>1608</v>
      </c>
    </row>
    <row r="1158" spans="21:21" x14ac:dyDescent="0.25">
      <c r="U1158" s="37" t="s">
        <v>1609</v>
      </c>
    </row>
    <row r="1159" spans="21:21" x14ac:dyDescent="0.25">
      <c r="U1159" s="37" t="s">
        <v>1444</v>
      </c>
    </row>
    <row r="1160" spans="21:21" x14ac:dyDescent="0.25">
      <c r="U1160" s="37" t="s">
        <v>1761</v>
      </c>
    </row>
    <row r="1161" spans="21:21" x14ac:dyDescent="0.25">
      <c r="U1161" s="37" t="s">
        <v>2038</v>
      </c>
    </row>
    <row r="1162" spans="21:21" x14ac:dyDescent="0.25">
      <c r="U1162" s="37" t="s">
        <v>2039</v>
      </c>
    </row>
    <row r="1163" spans="21:21" x14ac:dyDescent="0.25">
      <c r="U1163" s="37" t="s">
        <v>2040</v>
      </c>
    </row>
    <row r="1164" spans="21:21" x14ac:dyDescent="0.25">
      <c r="U1164" s="37" t="s">
        <v>2041</v>
      </c>
    </row>
    <row r="1165" spans="21:21" x14ac:dyDescent="0.25">
      <c r="U1165" s="37" t="s">
        <v>2042</v>
      </c>
    </row>
    <row r="1166" spans="21:21" x14ac:dyDescent="0.25">
      <c r="U1166" s="37" t="s">
        <v>2043</v>
      </c>
    </row>
    <row r="1167" spans="21:21" x14ac:dyDescent="0.25">
      <c r="U1167" s="37" t="s">
        <v>1610</v>
      </c>
    </row>
    <row r="1168" spans="21:21" x14ac:dyDescent="0.25">
      <c r="U1168" s="37" t="s">
        <v>1873</v>
      </c>
    </row>
    <row r="1169" spans="21:21" x14ac:dyDescent="0.25">
      <c r="U1169" s="37" t="s">
        <v>1874</v>
      </c>
    </row>
    <row r="1170" spans="21:21" x14ac:dyDescent="0.25">
      <c r="U1170" s="37" t="s">
        <v>1875</v>
      </c>
    </row>
    <row r="1171" spans="21:21" x14ac:dyDescent="0.25">
      <c r="U1171" s="37" t="s">
        <v>1876</v>
      </c>
    </row>
    <row r="1172" spans="21:21" x14ac:dyDescent="0.25">
      <c r="U1172" s="37" t="s">
        <v>1877</v>
      </c>
    </row>
    <row r="1173" spans="21:21" x14ac:dyDescent="0.25">
      <c r="U1173" s="37" t="s">
        <v>1878</v>
      </c>
    </row>
    <row r="1174" spans="21:21" x14ac:dyDescent="0.25">
      <c r="U1174" s="37" t="s">
        <v>1879</v>
      </c>
    </row>
    <row r="1175" spans="21:21" x14ac:dyDescent="0.25">
      <c r="U1175" s="37" t="s">
        <v>1762</v>
      </c>
    </row>
    <row r="1176" spans="21:21" x14ac:dyDescent="0.25">
      <c r="U1176" s="37" t="s">
        <v>1880</v>
      </c>
    </row>
    <row r="1177" spans="21:21" x14ac:dyDescent="0.25">
      <c r="U1177" s="37" t="s">
        <v>2044</v>
      </c>
    </row>
    <row r="1178" spans="21:21" x14ac:dyDescent="0.25">
      <c r="U1178" s="37" t="s">
        <v>1611</v>
      </c>
    </row>
    <row r="1179" spans="21:21" x14ac:dyDescent="0.25">
      <c r="U1179" s="37" t="s">
        <v>1612</v>
      </c>
    </row>
    <row r="1180" spans="21:21" x14ac:dyDescent="0.25">
      <c r="U1180" s="37" t="s">
        <v>1613</v>
      </c>
    </row>
    <row r="1181" spans="21:21" x14ac:dyDescent="0.25">
      <c r="U1181" s="37" t="s">
        <v>2045</v>
      </c>
    </row>
    <row r="1182" spans="21:21" x14ac:dyDescent="0.25">
      <c r="U1182" s="37" t="s">
        <v>1881</v>
      </c>
    </row>
    <row r="1183" spans="21:21" x14ac:dyDescent="0.25">
      <c r="U1183" s="37" t="s">
        <v>868</v>
      </c>
    </row>
    <row r="1184" spans="21:21" x14ac:dyDescent="0.25">
      <c r="U1184" s="37" t="s">
        <v>869</v>
      </c>
    </row>
    <row r="1185" spans="21:21" x14ac:dyDescent="0.25">
      <c r="U1185" s="37" t="s">
        <v>1882</v>
      </c>
    </row>
    <row r="1186" spans="21:21" x14ac:dyDescent="0.25">
      <c r="U1186" s="37" t="s">
        <v>870</v>
      </c>
    </row>
    <row r="1187" spans="21:21" x14ac:dyDescent="0.25">
      <c r="U1187" s="37" t="s">
        <v>871</v>
      </c>
    </row>
    <row r="1188" spans="21:21" x14ac:dyDescent="0.25">
      <c r="U1188" s="37" t="s">
        <v>872</v>
      </c>
    </row>
    <row r="1189" spans="21:21" x14ac:dyDescent="0.25">
      <c r="U1189" s="37" t="s">
        <v>1883</v>
      </c>
    </row>
    <row r="1190" spans="21:21" x14ac:dyDescent="0.25">
      <c r="U1190" s="37" t="s">
        <v>873</v>
      </c>
    </row>
    <row r="1191" spans="21:21" x14ac:dyDescent="0.25">
      <c r="U1191" s="37" t="s">
        <v>874</v>
      </c>
    </row>
    <row r="1192" spans="21:21" x14ac:dyDescent="0.25">
      <c r="U1192" s="37" t="s">
        <v>875</v>
      </c>
    </row>
    <row r="1193" spans="21:21" x14ac:dyDescent="0.25">
      <c r="U1193" s="37" t="s">
        <v>876</v>
      </c>
    </row>
    <row r="1194" spans="21:21" x14ac:dyDescent="0.25">
      <c r="U1194" s="37" t="s">
        <v>877</v>
      </c>
    </row>
    <row r="1195" spans="21:21" x14ac:dyDescent="0.25">
      <c r="U1195" s="37" t="s">
        <v>878</v>
      </c>
    </row>
    <row r="1196" spans="21:21" x14ac:dyDescent="0.25">
      <c r="U1196" s="37" t="s">
        <v>1983</v>
      </c>
    </row>
    <row r="1197" spans="21:21" x14ac:dyDescent="0.25">
      <c r="U1197" s="37" t="s">
        <v>879</v>
      </c>
    </row>
    <row r="1198" spans="21:21" x14ac:dyDescent="0.25">
      <c r="U1198" s="37" t="s">
        <v>880</v>
      </c>
    </row>
    <row r="1199" spans="21:21" x14ac:dyDescent="0.25">
      <c r="U1199" s="37" t="s">
        <v>1487</v>
      </c>
    </row>
    <row r="1200" spans="21:21" x14ac:dyDescent="0.25">
      <c r="U1200" s="37" t="s">
        <v>1614</v>
      </c>
    </row>
    <row r="1201" spans="21:21" x14ac:dyDescent="0.25">
      <c r="U1201" s="37" t="s">
        <v>1615</v>
      </c>
    </row>
    <row r="1202" spans="21:21" x14ac:dyDescent="0.25">
      <c r="U1202" s="37" t="s">
        <v>1616</v>
      </c>
    </row>
    <row r="1203" spans="21:21" x14ac:dyDescent="0.25">
      <c r="U1203" s="37" t="s">
        <v>881</v>
      </c>
    </row>
    <row r="1204" spans="21:21" x14ac:dyDescent="0.25">
      <c r="U1204" s="37" t="s">
        <v>882</v>
      </c>
    </row>
    <row r="1205" spans="21:21" x14ac:dyDescent="0.25">
      <c r="U1205" s="37" t="s">
        <v>1617</v>
      </c>
    </row>
    <row r="1206" spans="21:21" x14ac:dyDescent="0.25">
      <c r="U1206" s="37" t="s">
        <v>883</v>
      </c>
    </row>
    <row r="1207" spans="21:21" x14ac:dyDescent="0.25">
      <c r="U1207" s="37" t="s">
        <v>884</v>
      </c>
    </row>
    <row r="1208" spans="21:21" x14ac:dyDescent="0.25">
      <c r="U1208" s="37" t="s">
        <v>885</v>
      </c>
    </row>
    <row r="1209" spans="21:21" x14ac:dyDescent="0.25">
      <c r="U1209" s="37" t="s">
        <v>886</v>
      </c>
    </row>
    <row r="1210" spans="21:21" x14ac:dyDescent="0.25">
      <c r="U1210" s="37" t="s">
        <v>887</v>
      </c>
    </row>
    <row r="1211" spans="21:21" x14ac:dyDescent="0.25">
      <c r="U1211" s="37" t="s">
        <v>888</v>
      </c>
    </row>
    <row r="1212" spans="21:21" x14ac:dyDescent="0.25">
      <c r="U1212" s="37" t="s">
        <v>891</v>
      </c>
    </row>
    <row r="1213" spans="21:21" x14ac:dyDescent="0.25">
      <c r="U1213" s="37" t="s">
        <v>889</v>
      </c>
    </row>
    <row r="1214" spans="21:21" x14ac:dyDescent="0.25">
      <c r="U1214" s="37" t="s">
        <v>890</v>
      </c>
    </row>
    <row r="1215" spans="21:21" x14ac:dyDescent="0.25">
      <c r="U1215" s="37" t="s">
        <v>892</v>
      </c>
    </row>
    <row r="1216" spans="21:21" x14ac:dyDescent="0.25">
      <c r="U1216" s="37" t="s">
        <v>1984</v>
      </c>
    </row>
    <row r="1217" spans="21:21" x14ac:dyDescent="0.25">
      <c r="U1217" s="37" t="s">
        <v>893</v>
      </c>
    </row>
    <row r="1218" spans="21:21" x14ac:dyDescent="0.25">
      <c r="U1218" s="37" t="s">
        <v>894</v>
      </c>
    </row>
    <row r="1219" spans="21:21" x14ac:dyDescent="0.25">
      <c r="U1219" s="37" t="s">
        <v>895</v>
      </c>
    </row>
    <row r="1220" spans="21:21" x14ac:dyDescent="0.25">
      <c r="U1220" s="37" t="s">
        <v>896</v>
      </c>
    </row>
    <row r="1221" spans="21:21" x14ac:dyDescent="0.25">
      <c r="U1221" s="37" t="s">
        <v>1985</v>
      </c>
    </row>
    <row r="1222" spans="21:21" x14ac:dyDescent="0.25">
      <c r="U1222" s="37" t="s">
        <v>897</v>
      </c>
    </row>
    <row r="1223" spans="21:21" x14ac:dyDescent="0.25">
      <c r="U1223" s="37" t="s">
        <v>898</v>
      </c>
    </row>
    <row r="1224" spans="21:21" x14ac:dyDescent="0.25">
      <c r="U1224" s="37" t="s">
        <v>899</v>
      </c>
    </row>
    <row r="1225" spans="21:21" x14ac:dyDescent="0.25">
      <c r="U1225" s="37" t="s">
        <v>900</v>
      </c>
    </row>
    <row r="1226" spans="21:21" x14ac:dyDescent="0.25">
      <c r="U1226" s="37" t="s">
        <v>901</v>
      </c>
    </row>
    <row r="1227" spans="21:21" x14ac:dyDescent="0.25">
      <c r="U1227" s="37" t="s">
        <v>902</v>
      </c>
    </row>
    <row r="1228" spans="21:21" x14ac:dyDescent="0.25">
      <c r="U1228" s="37" t="s">
        <v>903</v>
      </c>
    </row>
    <row r="1229" spans="21:21" x14ac:dyDescent="0.25">
      <c r="U1229" s="37" t="s">
        <v>904</v>
      </c>
    </row>
    <row r="1230" spans="21:21" x14ac:dyDescent="0.25">
      <c r="U1230" s="37" t="s">
        <v>905</v>
      </c>
    </row>
    <row r="1231" spans="21:21" x14ac:dyDescent="0.25">
      <c r="U1231" s="37" t="s">
        <v>1884</v>
      </c>
    </row>
    <row r="1232" spans="21:21" x14ac:dyDescent="0.25">
      <c r="U1232" s="37" t="s">
        <v>906</v>
      </c>
    </row>
    <row r="1233" spans="21:21" x14ac:dyDescent="0.25">
      <c r="U1233" s="37" t="s">
        <v>907</v>
      </c>
    </row>
    <row r="1234" spans="21:21" x14ac:dyDescent="0.25">
      <c r="U1234" s="37" t="s">
        <v>908</v>
      </c>
    </row>
    <row r="1235" spans="21:21" x14ac:dyDescent="0.25">
      <c r="U1235" s="37" t="s">
        <v>909</v>
      </c>
    </row>
    <row r="1236" spans="21:21" x14ac:dyDescent="0.25">
      <c r="U1236" s="37" t="s">
        <v>1885</v>
      </c>
    </row>
    <row r="1237" spans="21:21" x14ac:dyDescent="0.25">
      <c r="U1237" s="37" t="s">
        <v>1886</v>
      </c>
    </row>
    <row r="1238" spans="21:21" x14ac:dyDescent="0.25">
      <c r="U1238" s="37" t="s">
        <v>1618</v>
      </c>
    </row>
    <row r="1239" spans="21:21" x14ac:dyDescent="0.25">
      <c r="U1239" s="37" t="s">
        <v>910</v>
      </c>
    </row>
    <row r="1240" spans="21:21" x14ac:dyDescent="0.25">
      <c r="U1240" s="37" t="s">
        <v>911</v>
      </c>
    </row>
    <row r="1241" spans="21:21" x14ac:dyDescent="0.25">
      <c r="U1241" s="37" t="s">
        <v>912</v>
      </c>
    </row>
    <row r="1242" spans="21:21" x14ac:dyDescent="0.25">
      <c r="U1242" s="37" t="s">
        <v>913</v>
      </c>
    </row>
    <row r="1243" spans="21:21" x14ac:dyDescent="0.25">
      <c r="U1243" s="37" t="s">
        <v>914</v>
      </c>
    </row>
    <row r="1244" spans="21:21" x14ac:dyDescent="0.25">
      <c r="U1244" s="37" t="s">
        <v>915</v>
      </c>
    </row>
    <row r="1245" spans="21:21" x14ac:dyDescent="0.25">
      <c r="U1245" s="37" t="s">
        <v>916</v>
      </c>
    </row>
    <row r="1246" spans="21:21" x14ac:dyDescent="0.25">
      <c r="U1246" s="37" t="s">
        <v>917</v>
      </c>
    </row>
    <row r="1247" spans="21:21" x14ac:dyDescent="0.25">
      <c r="U1247" s="37" t="s">
        <v>918</v>
      </c>
    </row>
    <row r="1248" spans="21:21" x14ac:dyDescent="0.25">
      <c r="U1248" s="37" t="s">
        <v>919</v>
      </c>
    </row>
    <row r="1249" spans="21:21" x14ac:dyDescent="0.25">
      <c r="U1249" s="37" t="s">
        <v>920</v>
      </c>
    </row>
    <row r="1250" spans="21:21" x14ac:dyDescent="0.25">
      <c r="U1250" s="37" t="s">
        <v>1619</v>
      </c>
    </row>
    <row r="1251" spans="21:21" x14ac:dyDescent="0.25">
      <c r="U1251" s="37" t="s">
        <v>921</v>
      </c>
    </row>
    <row r="1252" spans="21:21" x14ac:dyDescent="0.25">
      <c r="U1252" s="37" t="s">
        <v>922</v>
      </c>
    </row>
    <row r="1253" spans="21:21" x14ac:dyDescent="0.25">
      <c r="U1253" s="37" t="s">
        <v>1620</v>
      </c>
    </row>
    <row r="1254" spans="21:21" x14ac:dyDescent="0.25">
      <c r="U1254" s="37" t="s">
        <v>923</v>
      </c>
    </row>
    <row r="1255" spans="21:21" x14ac:dyDescent="0.25">
      <c r="U1255" s="37" t="s">
        <v>1887</v>
      </c>
    </row>
    <row r="1256" spans="21:21" x14ac:dyDescent="0.25">
      <c r="U1256" s="37" t="s">
        <v>924</v>
      </c>
    </row>
    <row r="1257" spans="21:21" x14ac:dyDescent="0.25">
      <c r="U1257" s="37" t="s">
        <v>925</v>
      </c>
    </row>
    <row r="1258" spans="21:21" x14ac:dyDescent="0.25">
      <c r="U1258" s="37" t="s">
        <v>926</v>
      </c>
    </row>
    <row r="1259" spans="21:21" x14ac:dyDescent="0.25">
      <c r="U1259" s="37" t="s">
        <v>927</v>
      </c>
    </row>
    <row r="1260" spans="21:21" x14ac:dyDescent="0.25">
      <c r="U1260" s="37" t="s">
        <v>928</v>
      </c>
    </row>
    <row r="1261" spans="21:21" x14ac:dyDescent="0.25">
      <c r="U1261" s="37" t="s">
        <v>929</v>
      </c>
    </row>
    <row r="1262" spans="21:21" x14ac:dyDescent="0.25">
      <c r="U1262" s="37" t="s">
        <v>930</v>
      </c>
    </row>
    <row r="1263" spans="21:21" x14ac:dyDescent="0.25">
      <c r="U1263" s="37" t="s">
        <v>931</v>
      </c>
    </row>
    <row r="1264" spans="21:21" x14ac:dyDescent="0.25">
      <c r="U1264" s="37" t="s">
        <v>932</v>
      </c>
    </row>
    <row r="1265" spans="21:21" x14ac:dyDescent="0.25">
      <c r="U1265" s="37" t="s">
        <v>933</v>
      </c>
    </row>
    <row r="1266" spans="21:21" x14ac:dyDescent="0.25">
      <c r="U1266" s="37" t="s">
        <v>934</v>
      </c>
    </row>
    <row r="1267" spans="21:21" x14ac:dyDescent="0.25">
      <c r="U1267" s="37" t="s">
        <v>935</v>
      </c>
    </row>
    <row r="1268" spans="21:21" x14ac:dyDescent="0.25">
      <c r="U1268" s="37" t="s">
        <v>1888</v>
      </c>
    </row>
    <row r="1269" spans="21:21" x14ac:dyDescent="0.25">
      <c r="U1269" s="37" t="s">
        <v>1889</v>
      </c>
    </row>
    <row r="1270" spans="21:21" x14ac:dyDescent="0.25">
      <c r="U1270" s="37" t="s">
        <v>936</v>
      </c>
    </row>
    <row r="1271" spans="21:21" x14ac:dyDescent="0.25">
      <c r="U1271" s="37" t="s">
        <v>1986</v>
      </c>
    </row>
    <row r="1272" spans="21:21" x14ac:dyDescent="0.25">
      <c r="U1272" s="37" t="s">
        <v>937</v>
      </c>
    </row>
    <row r="1273" spans="21:21" x14ac:dyDescent="0.25">
      <c r="U1273" s="37" t="s">
        <v>938</v>
      </c>
    </row>
    <row r="1274" spans="21:21" x14ac:dyDescent="0.25">
      <c r="U1274" s="37" t="s">
        <v>939</v>
      </c>
    </row>
    <row r="1275" spans="21:21" x14ac:dyDescent="0.25">
      <c r="U1275" s="37" t="s">
        <v>940</v>
      </c>
    </row>
    <row r="1276" spans="21:21" x14ac:dyDescent="0.25">
      <c r="U1276" s="37" t="s">
        <v>941</v>
      </c>
    </row>
    <row r="1277" spans="21:21" x14ac:dyDescent="0.25">
      <c r="U1277" s="37" t="s">
        <v>942</v>
      </c>
    </row>
    <row r="1278" spans="21:21" x14ac:dyDescent="0.25">
      <c r="U1278" s="37" t="s">
        <v>943</v>
      </c>
    </row>
    <row r="1279" spans="21:21" x14ac:dyDescent="0.25">
      <c r="U1279" s="37" t="s">
        <v>944</v>
      </c>
    </row>
    <row r="1280" spans="21:21" x14ac:dyDescent="0.25">
      <c r="U1280" s="37" t="s">
        <v>945</v>
      </c>
    </row>
    <row r="1281" spans="21:21" x14ac:dyDescent="0.25">
      <c r="U1281" s="37" t="s">
        <v>2046</v>
      </c>
    </row>
    <row r="1282" spans="21:21" x14ac:dyDescent="0.25">
      <c r="U1282" s="37" t="s">
        <v>1357</v>
      </c>
    </row>
    <row r="1283" spans="21:21" x14ac:dyDescent="0.25">
      <c r="U1283" s="37" t="s">
        <v>2047</v>
      </c>
    </row>
    <row r="1284" spans="21:21" x14ac:dyDescent="0.25">
      <c r="U1284" s="37" t="s">
        <v>946</v>
      </c>
    </row>
    <row r="1285" spans="21:21" x14ac:dyDescent="0.25">
      <c r="U1285" s="37" t="s">
        <v>947</v>
      </c>
    </row>
    <row r="1286" spans="21:21" x14ac:dyDescent="0.25">
      <c r="U1286" s="37" t="s">
        <v>1987</v>
      </c>
    </row>
    <row r="1287" spans="21:21" x14ac:dyDescent="0.25">
      <c r="U1287" s="37" t="s">
        <v>1890</v>
      </c>
    </row>
    <row r="1288" spans="21:21" x14ac:dyDescent="0.25">
      <c r="U1288" s="37" t="s">
        <v>1891</v>
      </c>
    </row>
    <row r="1289" spans="21:21" x14ac:dyDescent="0.25">
      <c r="U1289" s="37" t="s">
        <v>1892</v>
      </c>
    </row>
    <row r="1290" spans="21:21" x14ac:dyDescent="0.25">
      <c r="U1290" s="37" t="s">
        <v>1893</v>
      </c>
    </row>
    <row r="1291" spans="21:21" x14ac:dyDescent="0.25">
      <c r="U1291" s="37" t="s">
        <v>1894</v>
      </c>
    </row>
    <row r="1292" spans="21:21" x14ac:dyDescent="0.25">
      <c r="U1292" s="37" t="s">
        <v>1895</v>
      </c>
    </row>
    <row r="1293" spans="21:21" x14ac:dyDescent="0.25">
      <c r="U1293" s="37" t="s">
        <v>1896</v>
      </c>
    </row>
    <row r="1294" spans="21:21" x14ac:dyDescent="0.25">
      <c r="U1294" s="37" t="s">
        <v>1897</v>
      </c>
    </row>
    <row r="1295" spans="21:21" x14ac:dyDescent="0.25">
      <c r="U1295" s="37" t="s">
        <v>1898</v>
      </c>
    </row>
    <row r="1296" spans="21:21" x14ac:dyDescent="0.25">
      <c r="U1296" s="37" t="s">
        <v>1899</v>
      </c>
    </row>
    <row r="1297" spans="21:21" x14ac:dyDescent="0.25">
      <c r="U1297" s="37" t="s">
        <v>948</v>
      </c>
    </row>
    <row r="1298" spans="21:21" x14ac:dyDescent="0.25">
      <c r="U1298" s="37" t="s">
        <v>949</v>
      </c>
    </row>
    <row r="1299" spans="21:21" x14ac:dyDescent="0.25">
      <c r="U1299" s="37" t="s">
        <v>950</v>
      </c>
    </row>
    <row r="1300" spans="21:21" x14ac:dyDescent="0.25">
      <c r="U1300" s="37" t="s">
        <v>1988</v>
      </c>
    </row>
    <row r="1301" spans="21:21" x14ac:dyDescent="0.25">
      <c r="U1301" s="37" t="s">
        <v>951</v>
      </c>
    </row>
    <row r="1302" spans="21:21" x14ac:dyDescent="0.25">
      <c r="U1302" s="37" t="s">
        <v>952</v>
      </c>
    </row>
    <row r="1303" spans="21:21" x14ac:dyDescent="0.25">
      <c r="U1303" s="37" t="s">
        <v>2048</v>
      </c>
    </row>
    <row r="1304" spans="21:21" x14ac:dyDescent="0.25">
      <c r="U1304" s="37" t="s">
        <v>2049</v>
      </c>
    </row>
    <row r="1305" spans="21:21" x14ac:dyDescent="0.25">
      <c r="U1305" s="37" t="s">
        <v>1621</v>
      </c>
    </row>
    <row r="1306" spans="21:21" x14ac:dyDescent="0.25">
      <c r="U1306" s="37" t="s">
        <v>1622</v>
      </c>
    </row>
    <row r="1307" spans="21:21" x14ac:dyDescent="0.25">
      <c r="U1307" s="37" t="s">
        <v>1623</v>
      </c>
    </row>
    <row r="1308" spans="21:21" x14ac:dyDescent="0.25">
      <c r="U1308" s="37" t="s">
        <v>1900</v>
      </c>
    </row>
    <row r="1309" spans="21:21" x14ac:dyDescent="0.25">
      <c r="U1309" s="37" t="s">
        <v>1901</v>
      </c>
    </row>
    <row r="1310" spans="21:21" x14ac:dyDescent="0.25">
      <c r="U1310" s="37" t="s">
        <v>1763</v>
      </c>
    </row>
    <row r="1311" spans="21:21" x14ac:dyDescent="0.25">
      <c r="U1311" s="37" t="s">
        <v>1764</v>
      </c>
    </row>
    <row r="1312" spans="21:21" x14ac:dyDescent="0.25">
      <c r="U1312" s="37" t="s">
        <v>1624</v>
      </c>
    </row>
    <row r="1313" spans="21:21" x14ac:dyDescent="0.25">
      <c r="U1313" s="37" t="s">
        <v>1625</v>
      </c>
    </row>
    <row r="1314" spans="21:21" x14ac:dyDescent="0.25">
      <c r="U1314" s="37" t="s">
        <v>1626</v>
      </c>
    </row>
    <row r="1315" spans="21:21" x14ac:dyDescent="0.25">
      <c r="U1315" s="37" t="s">
        <v>1627</v>
      </c>
    </row>
    <row r="1316" spans="21:21" x14ac:dyDescent="0.25">
      <c r="U1316" s="37" t="s">
        <v>1628</v>
      </c>
    </row>
    <row r="1317" spans="21:21" x14ac:dyDescent="0.25">
      <c r="U1317" s="37" t="s">
        <v>1765</v>
      </c>
    </row>
    <row r="1318" spans="21:21" x14ac:dyDescent="0.25">
      <c r="U1318" s="37" t="s">
        <v>1629</v>
      </c>
    </row>
    <row r="1319" spans="21:21" x14ac:dyDescent="0.25">
      <c r="U1319" s="37" t="s">
        <v>1630</v>
      </c>
    </row>
    <row r="1320" spans="21:21" x14ac:dyDescent="0.25">
      <c r="U1320" s="37" t="s">
        <v>953</v>
      </c>
    </row>
    <row r="1321" spans="21:21" x14ac:dyDescent="0.25">
      <c r="U1321" s="37" t="s">
        <v>954</v>
      </c>
    </row>
    <row r="1322" spans="21:21" x14ac:dyDescent="0.25">
      <c r="U1322" s="37" t="s">
        <v>955</v>
      </c>
    </row>
    <row r="1323" spans="21:21" x14ac:dyDescent="0.25">
      <c r="U1323" s="37" t="s">
        <v>1989</v>
      </c>
    </row>
    <row r="1324" spans="21:21" x14ac:dyDescent="0.25">
      <c r="U1324" s="37" t="s">
        <v>956</v>
      </c>
    </row>
    <row r="1325" spans="21:21" x14ac:dyDescent="0.25">
      <c r="U1325" s="37" t="s">
        <v>957</v>
      </c>
    </row>
    <row r="1326" spans="21:21" x14ac:dyDescent="0.25">
      <c r="U1326" s="37" t="s">
        <v>1631</v>
      </c>
    </row>
    <row r="1327" spans="21:21" x14ac:dyDescent="0.25">
      <c r="U1327" s="37" t="s">
        <v>1632</v>
      </c>
    </row>
    <row r="1328" spans="21:21" x14ac:dyDescent="0.25">
      <c r="U1328" s="37" t="s">
        <v>1633</v>
      </c>
    </row>
    <row r="1329" spans="21:21" x14ac:dyDescent="0.25">
      <c r="U1329" s="37" t="s">
        <v>1634</v>
      </c>
    </row>
    <row r="1330" spans="21:21" x14ac:dyDescent="0.25">
      <c r="U1330" s="37" t="s">
        <v>1635</v>
      </c>
    </row>
    <row r="1331" spans="21:21" x14ac:dyDescent="0.25">
      <c r="U1331" s="37" t="s">
        <v>1636</v>
      </c>
    </row>
    <row r="1332" spans="21:21" x14ac:dyDescent="0.25">
      <c r="U1332" s="37" t="s">
        <v>1637</v>
      </c>
    </row>
    <row r="1333" spans="21:21" x14ac:dyDescent="0.25">
      <c r="U1333" s="37" t="s">
        <v>958</v>
      </c>
    </row>
    <row r="1334" spans="21:21" x14ac:dyDescent="0.25">
      <c r="U1334" s="37" t="s">
        <v>959</v>
      </c>
    </row>
    <row r="1335" spans="21:21" x14ac:dyDescent="0.25">
      <c r="U1335" s="37" t="s">
        <v>960</v>
      </c>
    </row>
    <row r="1336" spans="21:21" x14ac:dyDescent="0.25">
      <c r="U1336" s="37" t="s">
        <v>1638</v>
      </c>
    </row>
    <row r="1337" spans="21:21" x14ac:dyDescent="0.25">
      <c r="U1337" s="37" t="s">
        <v>1639</v>
      </c>
    </row>
    <row r="1338" spans="21:21" x14ac:dyDescent="0.25">
      <c r="U1338" s="37" t="s">
        <v>1640</v>
      </c>
    </row>
    <row r="1339" spans="21:21" x14ac:dyDescent="0.25">
      <c r="U1339" s="37" t="s">
        <v>1641</v>
      </c>
    </row>
    <row r="1340" spans="21:21" x14ac:dyDescent="0.25">
      <c r="U1340" s="37" t="s">
        <v>1642</v>
      </c>
    </row>
    <row r="1341" spans="21:21" x14ac:dyDescent="0.25">
      <c r="U1341" s="37" t="s">
        <v>1902</v>
      </c>
    </row>
    <row r="1342" spans="21:21" x14ac:dyDescent="0.25">
      <c r="U1342" s="37" t="s">
        <v>1643</v>
      </c>
    </row>
    <row r="1343" spans="21:21" x14ac:dyDescent="0.25">
      <c r="U1343" s="37" t="s">
        <v>961</v>
      </c>
    </row>
    <row r="1344" spans="21:21" x14ac:dyDescent="0.25">
      <c r="U1344" s="37" t="s">
        <v>962</v>
      </c>
    </row>
    <row r="1345" spans="21:21" x14ac:dyDescent="0.25">
      <c r="U1345" s="37" t="s">
        <v>963</v>
      </c>
    </row>
    <row r="1346" spans="21:21" x14ac:dyDescent="0.25">
      <c r="U1346" s="37" t="s">
        <v>964</v>
      </c>
    </row>
    <row r="1347" spans="21:21" x14ac:dyDescent="0.25">
      <c r="U1347" s="37" t="s">
        <v>965</v>
      </c>
    </row>
    <row r="1348" spans="21:21" x14ac:dyDescent="0.25">
      <c r="U1348" s="37" t="s">
        <v>966</v>
      </c>
    </row>
    <row r="1349" spans="21:21" x14ac:dyDescent="0.25">
      <c r="U1349" s="37" t="s">
        <v>1644</v>
      </c>
    </row>
    <row r="1350" spans="21:21" x14ac:dyDescent="0.25">
      <c r="U1350" s="37" t="s">
        <v>1645</v>
      </c>
    </row>
    <row r="1351" spans="21:21" x14ac:dyDescent="0.25">
      <c r="U1351" s="37" t="s">
        <v>967</v>
      </c>
    </row>
    <row r="1352" spans="21:21" x14ac:dyDescent="0.25">
      <c r="U1352" s="37" t="s">
        <v>968</v>
      </c>
    </row>
    <row r="1353" spans="21:21" x14ac:dyDescent="0.25">
      <c r="U1353" s="37" t="s">
        <v>969</v>
      </c>
    </row>
    <row r="1354" spans="21:21" x14ac:dyDescent="0.25">
      <c r="U1354" s="37" t="s">
        <v>1363</v>
      </c>
    </row>
    <row r="1355" spans="21:21" x14ac:dyDescent="0.25">
      <c r="U1355" s="37" t="s">
        <v>970</v>
      </c>
    </row>
    <row r="1356" spans="21:21" x14ac:dyDescent="0.25">
      <c r="U1356" s="37" t="s">
        <v>1990</v>
      </c>
    </row>
    <row r="1357" spans="21:21" x14ac:dyDescent="0.25">
      <c r="U1357" s="37" t="s">
        <v>971</v>
      </c>
    </row>
    <row r="1358" spans="21:21" x14ac:dyDescent="0.25">
      <c r="U1358" s="37" t="s">
        <v>972</v>
      </c>
    </row>
    <row r="1359" spans="21:21" x14ac:dyDescent="0.25">
      <c r="U1359" s="37" t="s">
        <v>973</v>
      </c>
    </row>
    <row r="1360" spans="21:21" x14ac:dyDescent="0.25">
      <c r="U1360" s="37" t="s">
        <v>974</v>
      </c>
    </row>
    <row r="1361" spans="21:21" x14ac:dyDescent="0.25">
      <c r="U1361" s="37" t="s">
        <v>975</v>
      </c>
    </row>
    <row r="1362" spans="21:21" x14ac:dyDescent="0.25">
      <c r="U1362" s="37" t="s">
        <v>1903</v>
      </c>
    </row>
    <row r="1363" spans="21:21" x14ac:dyDescent="0.25">
      <c r="U1363" s="37" t="s">
        <v>976</v>
      </c>
    </row>
    <row r="1364" spans="21:21" x14ac:dyDescent="0.25">
      <c r="U1364" s="37" t="s">
        <v>977</v>
      </c>
    </row>
    <row r="1365" spans="21:21" x14ac:dyDescent="0.25">
      <c r="U1365" s="37" t="s">
        <v>1488</v>
      </c>
    </row>
    <row r="1366" spans="21:21" x14ac:dyDescent="0.25">
      <c r="U1366" s="37" t="s">
        <v>978</v>
      </c>
    </row>
    <row r="1367" spans="21:21" x14ac:dyDescent="0.25">
      <c r="U1367" s="37" t="s">
        <v>979</v>
      </c>
    </row>
    <row r="1368" spans="21:21" x14ac:dyDescent="0.25">
      <c r="U1368" s="37" t="s">
        <v>980</v>
      </c>
    </row>
    <row r="1369" spans="21:21" x14ac:dyDescent="0.25">
      <c r="U1369" s="37" t="s">
        <v>981</v>
      </c>
    </row>
    <row r="1370" spans="21:21" x14ac:dyDescent="0.25">
      <c r="U1370" s="37" t="s">
        <v>982</v>
      </c>
    </row>
    <row r="1371" spans="21:21" x14ac:dyDescent="0.25">
      <c r="U1371" s="37" t="s">
        <v>983</v>
      </c>
    </row>
    <row r="1372" spans="21:21" x14ac:dyDescent="0.25">
      <c r="U1372" s="37" t="s">
        <v>984</v>
      </c>
    </row>
    <row r="1373" spans="21:21" x14ac:dyDescent="0.25">
      <c r="U1373" s="37" t="s">
        <v>985</v>
      </c>
    </row>
    <row r="1374" spans="21:21" x14ac:dyDescent="0.25">
      <c r="U1374" s="37" t="s">
        <v>986</v>
      </c>
    </row>
    <row r="1375" spans="21:21" x14ac:dyDescent="0.25">
      <c r="U1375" s="37" t="s">
        <v>1904</v>
      </c>
    </row>
    <row r="1376" spans="21:21" x14ac:dyDescent="0.25">
      <c r="U1376" s="37" t="s">
        <v>1905</v>
      </c>
    </row>
    <row r="1377" spans="21:21" x14ac:dyDescent="0.25">
      <c r="U1377" s="37" t="s">
        <v>1906</v>
      </c>
    </row>
    <row r="1378" spans="21:21" x14ac:dyDescent="0.25">
      <c r="U1378" s="37" t="s">
        <v>1907</v>
      </c>
    </row>
    <row r="1379" spans="21:21" x14ac:dyDescent="0.25">
      <c r="U1379" s="37" t="s">
        <v>987</v>
      </c>
    </row>
    <row r="1380" spans="21:21" x14ac:dyDescent="0.25">
      <c r="U1380" s="37" t="s">
        <v>988</v>
      </c>
    </row>
    <row r="1381" spans="21:21" x14ac:dyDescent="0.25">
      <c r="U1381" s="37" t="s">
        <v>1489</v>
      </c>
    </row>
    <row r="1382" spans="21:21" x14ac:dyDescent="0.25">
      <c r="U1382" s="37" t="s">
        <v>989</v>
      </c>
    </row>
    <row r="1383" spans="21:21" x14ac:dyDescent="0.25">
      <c r="U1383" s="37" t="s">
        <v>2050</v>
      </c>
    </row>
    <row r="1384" spans="21:21" x14ac:dyDescent="0.25">
      <c r="U1384" s="37" t="s">
        <v>1396</v>
      </c>
    </row>
    <row r="1385" spans="21:21" x14ac:dyDescent="0.25">
      <c r="U1385" s="37" t="s">
        <v>1398</v>
      </c>
    </row>
    <row r="1386" spans="21:21" x14ac:dyDescent="0.25">
      <c r="U1386" s="37" t="s">
        <v>1397</v>
      </c>
    </row>
    <row r="1387" spans="21:21" x14ac:dyDescent="0.25">
      <c r="U1387" s="37" t="s">
        <v>1399</v>
      </c>
    </row>
    <row r="1388" spans="21:21" x14ac:dyDescent="0.25">
      <c r="U1388" s="37" t="s">
        <v>1401</v>
      </c>
    </row>
    <row r="1389" spans="21:21" x14ac:dyDescent="0.25">
      <c r="U1389" s="37" t="s">
        <v>1400</v>
      </c>
    </row>
    <row r="1390" spans="21:21" x14ac:dyDescent="0.25">
      <c r="U1390" s="37" t="s">
        <v>2051</v>
      </c>
    </row>
    <row r="1391" spans="21:21" x14ac:dyDescent="0.25">
      <c r="U1391" s="37" t="s">
        <v>2052</v>
      </c>
    </row>
    <row r="1392" spans="21:21" x14ac:dyDescent="0.25">
      <c r="U1392" s="37" t="s">
        <v>1382</v>
      </c>
    </row>
    <row r="1393" spans="21:21" x14ac:dyDescent="0.25">
      <c r="U1393" s="37" t="s">
        <v>1646</v>
      </c>
    </row>
    <row r="1394" spans="21:21" x14ac:dyDescent="0.25">
      <c r="U1394" s="37" t="s">
        <v>1766</v>
      </c>
    </row>
    <row r="1395" spans="21:21" x14ac:dyDescent="0.25">
      <c r="U1395" s="37" t="s">
        <v>1767</v>
      </c>
    </row>
    <row r="1396" spans="21:21" x14ac:dyDescent="0.25">
      <c r="U1396" s="37" t="s">
        <v>1647</v>
      </c>
    </row>
    <row r="1397" spans="21:21" x14ac:dyDescent="0.25">
      <c r="U1397" s="37" t="s">
        <v>1908</v>
      </c>
    </row>
    <row r="1398" spans="21:21" x14ac:dyDescent="0.25">
      <c r="U1398" s="37" t="s">
        <v>1355</v>
      </c>
    </row>
    <row r="1399" spans="21:21" x14ac:dyDescent="0.25">
      <c r="U1399" s="37" t="s">
        <v>1648</v>
      </c>
    </row>
    <row r="1400" spans="21:21" x14ac:dyDescent="0.25">
      <c r="U1400" s="37" t="s">
        <v>1417</v>
      </c>
    </row>
    <row r="1401" spans="21:21" x14ac:dyDescent="0.25">
      <c r="U1401" s="37" t="s">
        <v>2053</v>
      </c>
    </row>
    <row r="1402" spans="21:21" x14ac:dyDescent="0.25">
      <c r="U1402" s="37" t="s">
        <v>2054</v>
      </c>
    </row>
    <row r="1403" spans="21:21" x14ac:dyDescent="0.25">
      <c r="U1403" s="37" t="s">
        <v>1649</v>
      </c>
    </row>
    <row r="1404" spans="21:21" x14ac:dyDescent="0.25">
      <c r="U1404" s="37" t="s">
        <v>990</v>
      </c>
    </row>
    <row r="1405" spans="21:21" x14ac:dyDescent="0.25">
      <c r="U1405" s="37" t="s">
        <v>991</v>
      </c>
    </row>
    <row r="1406" spans="21:21" x14ac:dyDescent="0.25">
      <c r="U1406" s="37" t="s">
        <v>992</v>
      </c>
    </row>
    <row r="1407" spans="21:21" x14ac:dyDescent="0.25">
      <c r="U1407" s="37" t="s">
        <v>1909</v>
      </c>
    </row>
    <row r="1408" spans="21:21" x14ac:dyDescent="0.25">
      <c r="U1408" s="37" t="s">
        <v>1910</v>
      </c>
    </row>
    <row r="1409" spans="21:21" x14ac:dyDescent="0.25">
      <c r="U1409" s="37" t="s">
        <v>1911</v>
      </c>
    </row>
    <row r="1410" spans="21:21" x14ac:dyDescent="0.25">
      <c r="U1410" s="37" t="s">
        <v>1912</v>
      </c>
    </row>
    <row r="1411" spans="21:21" x14ac:dyDescent="0.25">
      <c r="U1411" s="37" t="s">
        <v>1913</v>
      </c>
    </row>
    <row r="1412" spans="21:21" x14ac:dyDescent="0.25">
      <c r="U1412" s="37" t="s">
        <v>1914</v>
      </c>
    </row>
    <row r="1413" spans="21:21" x14ac:dyDescent="0.25">
      <c r="U1413" s="37" t="s">
        <v>1915</v>
      </c>
    </row>
    <row r="1414" spans="21:21" x14ac:dyDescent="0.25">
      <c r="U1414" s="37" t="s">
        <v>1916</v>
      </c>
    </row>
    <row r="1415" spans="21:21" x14ac:dyDescent="0.25">
      <c r="U1415" s="37" t="s">
        <v>993</v>
      </c>
    </row>
    <row r="1416" spans="21:21" x14ac:dyDescent="0.25">
      <c r="U1416" s="37" t="s">
        <v>994</v>
      </c>
    </row>
    <row r="1417" spans="21:21" x14ac:dyDescent="0.25">
      <c r="U1417" s="37" t="s">
        <v>995</v>
      </c>
    </row>
    <row r="1418" spans="21:21" x14ac:dyDescent="0.25">
      <c r="U1418" s="37" t="s">
        <v>996</v>
      </c>
    </row>
    <row r="1419" spans="21:21" x14ac:dyDescent="0.25">
      <c r="U1419" s="37" t="s">
        <v>1991</v>
      </c>
    </row>
    <row r="1420" spans="21:21" x14ac:dyDescent="0.25">
      <c r="U1420" s="37" t="s">
        <v>997</v>
      </c>
    </row>
    <row r="1421" spans="21:21" x14ac:dyDescent="0.25">
      <c r="U1421" s="37" t="s">
        <v>998</v>
      </c>
    </row>
    <row r="1422" spans="21:21" x14ac:dyDescent="0.25">
      <c r="U1422" s="37" t="s">
        <v>999</v>
      </c>
    </row>
    <row r="1423" spans="21:21" x14ac:dyDescent="0.25">
      <c r="U1423" s="37" t="s">
        <v>1000</v>
      </c>
    </row>
    <row r="1424" spans="21:21" x14ac:dyDescent="0.25">
      <c r="U1424" s="37" t="s">
        <v>1001</v>
      </c>
    </row>
    <row r="1425" spans="21:21" x14ac:dyDescent="0.25">
      <c r="U1425" s="37" t="s">
        <v>1002</v>
      </c>
    </row>
    <row r="1426" spans="21:21" x14ac:dyDescent="0.25">
      <c r="U1426" s="37" t="s">
        <v>1003</v>
      </c>
    </row>
    <row r="1427" spans="21:21" x14ac:dyDescent="0.25">
      <c r="U1427" s="37" t="s">
        <v>1004</v>
      </c>
    </row>
    <row r="1428" spans="21:21" x14ac:dyDescent="0.25">
      <c r="U1428" s="37" t="s">
        <v>1005</v>
      </c>
    </row>
    <row r="1429" spans="21:21" x14ac:dyDescent="0.25">
      <c r="U1429" s="37" t="s">
        <v>2055</v>
      </c>
    </row>
    <row r="1430" spans="21:21" x14ac:dyDescent="0.25">
      <c r="U1430" s="37" t="s">
        <v>1006</v>
      </c>
    </row>
    <row r="1431" spans="21:21" x14ac:dyDescent="0.25">
      <c r="U1431" s="37" t="s">
        <v>1007</v>
      </c>
    </row>
    <row r="1432" spans="21:21" x14ac:dyDescent="0.25">
      <c r="U1432" s="37" t="s">
        <v>1008</v>
      </c>
    </row>
    <row r="1433" spans="21:21" x14ac:dyDescent="0.25">
      <c r="U1433" s="37" t="s">
        <v>1009</v>
      </c>
    </row>
    <row r="1434" spans="21:21" x14ac:dyDescent="0.25">
      <c r="U1434" s="37" t="s">
        <v>1010</v>
      </c>
    </row>
    <row r="1435" spans="21:21" x14ac:dyDescent="0.25">
      <c r="U1435" s="37" t="s">
        <v>1011</v>
      </c>
    </row>
    <row r="1436" spans="21:21" x14ac:dyDescent="0.25">
      <c r="U1436" s="37" t="s">
        <v>1917</v>
      </c>
    </row>
    <row r="1437" spans="21:21" x14ac:dyDescent="0.25">
      <c r="U1437" s="37" t="s">
        <v>1918</v>
      </c>
    </row>
    <row r="1438" spans="21:21" x14ac:dyDescent="0.25">
      <c r="U1438" s="37" t="s">
        <v>1012</v>
      </c>
    </row>
    <row r="1439" spans="21:21" x14ac:dyDescent="0.25">
      <c r="U1439" s="37" t="s">
        <v>1013</v>
      </c>
    </row>
    <row r="1440" spans="21:21" x14ac:dyDescent="0.25">
      <c r="U1440" s="37" t="s">
        <v>1014</v>
      </c>
    </row>
    <row r="1441" spans="21:21" x14ac:dyDescent="0.25">
      <c r="U1441" s="37" t="s">
        <v>1015</v>
      </c>
    </row>
    <row r="1442" spans="21:21" x14ac:dyDescent="0.25">
      <c r="U1442" s="37" t="s">
        <v>1016</v>
      </c>
    </row>
    <row r="1443" spans="21:21" x14ac:dyDescent="0.25">
      <c r="U1443" s="37" t="s">
        <v>1017</v>
      </c>
    </row>
    <row r="1444" spans="21:21" x14ac:dyDescent="0.25">
      <c r="U1444" s="37" t="s">
        <v>1018</v>
      </c>
    </row>
    <row r="1445" spans="21:21" x14ac:dyDescent="0.25">
      <c r="U1445" s="37" t="s">
        <v>1019</v>
      </c>
    </row>
    <row r="1446" spans="21:21" x14ac:dyDescent="0.25">
      <c r="U1446" s="37" t="s">
        <v>1024</v>
      </c>
    </row>
    <row r="1447" spans="21:21" x14ac:dyDescent="0.25">
      <c r="U1447" s="37" t="s">
        <v>1025</v>
      </c>
    </row>
    <row r="1448" spans="21:21" x14ac:dyDescent="0.25">
      <c r="U1448" s="37" t="s">
        <v>1020</v>
      </c>
    </row>
    <row r="1449" spans="21:21" x14ac:dyDescent="0.25">
      <c r="U1449" s="37" t="s">
        <v>1021</v>
      </c>
    </row>
    <row r="1450" spans="21:21" x14ac:dyDescent="0.25">
      <c r="U1450" s="37" t="s">
        <v>1022</v>
      </c>
    </row>
    <row r="1451" spans="21:21" x14ac:dyDescent="0.25">
      <c r="U1451" s="37" t="s">
        <v>1023</v>
      </c>
    </row>
    <row r="1452" spans="21:21" x14ac:dyDescent="0.25">
      <c r="U1452" s="37" t="s">
        <v>1919</v>
      </c>
    </row>
    <row r="1453" spans="21:21" x14ac:dyDescent="0.25">
      <c r="U1453" s="37" t="s">
        <v>1920</v>
      </c>
    </row>
    <row r="1454" spans="21:21" x14ac:dyDescent="0.25">
      <c r="U1454" s="37" t="s">
        <v>1992</v>
      </c>
    </row>
    <row r="1455" spans="21:21" x14ac:dyDescent="0.25">
      <c r="U1455" s="37" t="s">
        <v>1026</v>
      </c>
    </row>
    <row r="1456" spans="21:21" x14ac:dyDescent="0.25">
      <c r="U1456" s="37" t="s">
        <v>1027</v>
      </c>
    </row>
    <row r="1457" spans="21:21" x14ac:dyDescent="0.25">
      <c r="U1457" s="37" t="s">
        <v>1028</v>
      </c>
    </row>
    <row r="1458" spans="21:21" x14ac:dyDescent="0.25">
      <c r="U1458" s="37" t="s">
        <v>1029</v>
      </c>
    </row>
    <row r="1459" spans="21:21" x14ac:dyDescent="0.25">
      <c r="U1459" s="37" t="s">
        <v>1921</v>
      </c>
    </row>
    <row r="1460" spans="21:21" x14ac:dyDescent="0.25">
      <c r="U1460" s="37" t="s">
        <v>1922</v>
      </c>
    </row>
    <row r="1461" spans="21:21" x14ac:dyDescent="0.25">
      <c r="U1461" s="37" t="s">
        <v>1030</v>
      </c>
    </row>
    <row r="1462" spans="21:21" x14ac:dyDescent="0.25">
      <c r="U1462" s="37" t="s">
        <v>1923</v>
      </c>
    </row>
    <row r="1463" spans="21:21" x14ac:dyDescent="0.25">
      <c r="U1463" s="37" t="s">
        <v>1031</v>
      </c>
    </row>
    <row r="1464" spans="21:21" x14ac:dyDescent="0.25">
      <c r="U1464" s="37" t="s">
        <v>1032</v>
      </c>
    </row>
    <row r="1465" spans="21:21" x14ac:dyDescent="0.25">
      <c r="U1465" s="37" t="s">
        <v>1033</v>
      </c>
    </row>
    <row r="1466" spans="21:21" x14ac:dyDescent="0.25">
      <c r="U1466" s="37" t="s">
        <v>1034</v>
      </c>
    </row>
    <row r="1467" spans="21:21" x14ac:dyDescent="0.25">
      <c r="U1467" s="37" t="s">
        <v>1035</v>
      </c>
    </row>
    <row r="1468" spans="21:21" x14ac:dyDescent="0.25">
      <c r="U1468" s="37" t="s">
        <v>1036</v>
      </c>
    </row>
    <row r="1469" spans="21:21" x14ac:dyDescent="0.25">
      <c r="U1469" s="37" t="s">
        <v>1037</v>
      </c>
    </row>
    <row r="1470" spans="21:21" x14ac:dyDescent="0.25">
      <c r="U1470" s="37" t="s">
        <v>1038</v>
      </c>
    </row>
    <row r="1471" spans="21:21" x14ac:dyDescent="0.25">
      <c r="U1471" s="37" t="s">
        <v>1924</v>
      </c>
    </row>
    <row r="1472" spans="21:21" x14ac:dyDescent="0.25">
      <c r="U1472" s="37" t="s">
        <v>1039</v>
      </c>
    </row>
    <row r="1473" spans="21:21" x14ac:dyDescent="0.25">
      <c r="U1473" s="37" t="s">
        <v>1040</v>
      </c>
    </row>
    <row r="1474" spans="21:21" x14ac:dyDescent="0.25">
      <c r="U1474" s="37" t="s">
        <v>1041</v>
      </c>
    </row>
    <row r="1475" spans="21:21" x14ac:dyDescent="0.25">
      <c r="U1475" s="37" t="s">
        <v>1042</v>
      </c>
    </row>
    <row r="1476" spans="21:21" x14ac:dyDescent="0.25">
      <c r="U1476" s="37" t="s">
        <v>1043</v>
      </c>
    </row>
    <row r="1477" spans="21:21" x14ac:dyDescent="0.25">
      <c r="U1477" s="37" t="s">
        <v>1044</v>
      </c>
    </row>
    <row r="1478" spans="21:21" x14ac:dyDescent="0.25">
      <c r="U1478" s="37" t="s">
        <v>1045</v>
      </c>
    </row>
    <row r="1479" spans="21:21" x14ac:dyDescent="0.25">
      <c r="U1479" s="37" t="s">
        <v>1046</v>
      </c>
    </row>
    <row r="1480" spans="21:21" x14ac:dyDescent="0.25">
      <c r="U1480" s="37" t="s">
        <v>1993</v>
      </c>
    </row>
    <row r="1481" spans="21:21" x14ac:dyDescent="0.25">
      <c r="U1481" s="37" t="s">
        <v>1047</v>
      </c>
    </row>
    <row r="1482" spans="21:21" x14ac:dyDescent="0.25">
      <c r="U1482" s="37" t="s">
        <v>1048</v>
      </c>
    </row>
    <row r="1483" spans="21:21" x14ac:dyDescent="0.25">
      <c r="U1483" s="37" t="s">
        <v>1049</v>
      </c>
    </row>
    <row r="1484" spans="21:21" x14ac:dyDescent="0.25">
      <c r="U1484" s="37" t="s">
        <v>1050</v>
      </c>
    </row>
    <row r="1485" spans="21:21" x14ac:dyDescent="0.25">
      <c r="U1485" s="37" t="s">
        <v>1051</v>
      </c>
    </row>
    <row r="1486" spans="21:21" x14ac:dyDescent="0.25">
      <c r="U1486" s="37" t="s">
        <v>1052</v>
      </c>
    </row>
    <row r="1487" spans="21:21" x14ac:dyDescent="0.25">
      <c r="U1487" s="37" t="s">
        <v>1053</v>
      </c>
    </row>
    <row r="1488" spans="21:21" x14ac:dyDescent="0.25">
      <c r="U1488" s="37" t="s">
        <v>1054</v>
      </c>
    </row>
    <row r="1489" spans="21:21" x14ac:dyDescent="0.25">
      <c r="U1489" s="37" t="s">
        <v>1055</v>
      </c>
    </row>
    <row r="1490" spans="21:21" x14ac:dyDescent="0.25">
      <c r="U1490" s="37" t="s">
        <v>1056</v>
      </c>
    </row>
    <row r="1491" spans="21:21" x14ac:dyDescent="0.25">
      <c r="U1491" s="37" t="s">
        <v>1057</v>
      </c>
    </row>
    <row r="1492" spans="21:21" x14ac:dyDescent="0.25">
      <c r="U1492" s="37" t="s">
        <v>1058</v>
      </c>
    </row>
    <row r="1493" spans="21:21" x14ac:dyDescent="0.25">
      <c r="U1493" s="37" t="s">
        <v>1059</v>
      </c>
    </row>
    <row r="1494" spans="21:21" x14ac:dyDescent="0.25">
      <c r="U1494" s="37" t="s">
        <v>1060</v>
      </c>
    </row>
    <row r="1495" spans="21:21" x14ac:dyDescent="0.25">
      <c r="U1495" s="37" t="s">
        <v>1061</v>
      </c>
    </row>
    <row r="1496" spans="21:21" x14ac:dyDescent="0.25">
      <c r="U1496" s="37" t="s">
        <v>1062</v>
      </c>
    </row>
    <row r="1497" spans="21:21" x14ac:dyDescent="0.25">
      <c r="U1497" s="37" t="s">
        <v>1063</v>
      </c>
    </row>
    <row r="1498" spans="21:21" x14ac:dyDescent="0.25">
      <c r="U1498" s="37" t="s">
        <v>1064</v>
      </c>
    </row>
    <row r="1499" spans="21:21" x14ac:dyDescent="0.25">
      <c r="U1499" s="37" t="s">
        <v>1065</v>
      </c>
    </row>
    <row r="1500" spans="21:21" x14ac:dyDescent="0.25">
      <c r="U1500" s="37" t="s">
        <v>1066</v>
      </c>
    </row>
    <row r="1501" spans="21:21" x14ac:dyDescent="0.25">
      <c r="U1501" s="37" t="s">
        <v>1067</v>
      </c>
    </row>
    <row r="1502" spans="21:21" x14ac:dyDescent="0.25">
      <c r="U1502" s="37" t="s">
        <v>1068</v>
      </c>
    </row>
    <row r="1503" spans="21:21" x14ac:dyDescent="0.25">
      <c r="U1503" s="37" t="s">
        <v>1069</v>
      </c>
    </row>
    <row r="1504" spans="21:21" x14ac:dyDescent="0.25">
      <c r="U1504" s="37" t="s">
        <v>1070</v>
      </c>
    </row>
    <row r="1505" spans="21:21" x14ac:dyDescent="0.25">
      <c r="U1505" s="37" t="s">
        <v>1071</v>
      </c>
    </row>
    <row r="1506" spans="21:21" x14ac:dyDescent="0.25">
      <c r="U1506" s="37" t="s">
        <v>1072</v>
      </c>
    </row>
    <row r="1507" spans="21:21" x14ac:dyDescent="0.25">
      <c r="U1507" s="37" t="s">
        <v>1073</v>
      </c>
    </row>
    <row r="1508" spans="21:21" x14ac:dyDescent="0.25">
      <c r="U1508" s="37" t="s">
        <v>1074</v>
      </c>
    </row>
    <row r="1509" spans="21:21" x14ac:dyDescent="0.25">
      <c r="U1509" s="37" t="s">
        <v>1075</v>
      </c>
    </row>
    <row r="1510" spans="21:21" x14ac:dyDescent="0.25">
      <c r="U1510" s="37" t="s">
        <v>1650</v>
      </c>
    </row>
    <row r="1511" spans="21:21" x14ac:dyDescent="0.25">
      <c r="U1511" s="37" t="s">
        <v>1651</v>
      </c>
    </row>
    <row r="1512" spans="21:21" x14ac:dyDescent="0.25">
      <c r="U1512" s="37" t="s">
        <v>1652</v>
      </c>
    </row>
    <row r="1513" spans="21:21" x14ac:dyDescent="0.25">
      <c r="U1513" s="37" t="s">
        <v>1653</v>
      </c>
    </row>
    <row r="1514" spans="21:21" x14ac:dyDescent="0.25">
      <c r="U1514" s="37" t="s">
        <v>1076</v>
      </c>
    </row>
    <row r="1515" spans="21:21" x14ac:dyDescent="0.25">
      <c r="U1515" s="37" t="s">
        <v>1077</v>
      </c>
    </row>
    <row r="1516" spans="21:21" x14ac:dyDescent="0.25">
      <c r="U1516" s="37" t="s">
        <v>1078</v>
      </c>
    </row>
    <row r="1517" spans="21:21" x14ac:dyDescent="0.25">
      <c r="U1517" s="37" t="s">
        <v>1079</v>
      </c>
    </row>
    <row r="1518" spans="21:21" x14ac:dyDescent="0.25">
      <c r="U1518" s="37" t="s">
        <v>1080</v>
      </c>
    </row>
    <row r="1519" spans="21:21" x14ac:dyDescent="0.25">
      <c r="U1519" s="37" t="s">
        <v>1081</v>
      </c>
    </row>
    <row r="1520" spans="21:21" x14ac:dyDescent="0.25">
      <c r="U1520" s="37" t="s">
        <v>1994</v>
      </c>
    </row>
    <row r="1521" spans="21:21" x14ac:dyDescent="0.25">
      <c r="U1521" s="37" t="s">
        <v>1082</v>
      </c>
    </row>
    <row r="1522" spans="21:21" x14ac:dyDescent="0.25">
      <c r="U1522" s="37" t="s">
        <v>1083</v>
      </c>
    </row>
    <row r="1523" spans="21:21" x14ac:dyDescent="0.25">
      <c r="U1523" s="37" t="s">
        <v>1084</v>
      </c>
    </row>
    <row r="1524" spans="21:21" x14ac:dyDescent="0.25">
      <c r="U1524" s="37" t="s">
        <v>1654</v>
      </c>
    </row>
    <row r="1525" spans="21:21" x14ac:dyDescent="0.25">
      <c r="U1525" s="37" t="s">
        <v>1085</v>
      </c>
    </row>
    <row r="1526" spans="21:21" x14ac:dyDescent="0.25">
      <c r="U1526" s="37" t="s">
        <v>1086</v>
      </c>
    </row>
    <row r="1527" spans="21:21" x14ac:dyDescent="0.25">
      <c r="U1527" s="37" t="s">
        <v>1087</v>
      </c>
    </row>
    <row r="1528" spans="21:21" x14ac:dyDescent="0.25">
      <c r="U1528" s="37" t="s">
        <v>1088</v>
      </c>
    </row>
    <row r="1529" spans="21:21" x14ac:dyDescent="0.25">
      <c r="U1529" s="37" t="s">
        <v>1089</v>
      </c>
    </row>
    <row r="1530" spans="21:21" x14ac:dyDescent="0.25">
      <c r="U1530" s="37" t="s">
        <v>1090</v>
      </c>
    </row>
    <row r="1531" spans="21:21" x14ac:dyDescent="0.25">
      <c r="U1531" s="37" t="s">
        <v>1995</v>
      </c>
    </row>
    <row r="1532" spans="21:21" x14ac:dyDescent="0.25">
      <c r="U1532" s="37" t="s">
        <v>1091</v>
      </c>
    </row>
    <row r="1533" spans="21:21" x14ac:dyDescent="0.25">
      <c r="U1533" s="37" t="s">
        <v>1092</v>
      </c>
    </row>
    <row r="1534" spans="21:21" x14ac:dyDescent="0.25">
      <c r="U1534" s="37" t="s">
        <v>1996</v>
      </c>
    </row>
    <row r="1535" spans="21:21" x14ac:dyDescent="0.25">
      <c r="U1535" s="37" t="s">
        <v>1093</v>
      </c>
    </row>
    <row r="1536" spans="21:21" x14ac:dyDescent="0.25">
      <c r="U1536" s="37" t="s">
        <v>1094</v>
      </c>
    </row>
    <row r="1537" spans="21:21" x14ac:dyDescent="0.25">
      <c r="U1537" s="37" t="s">
        <v>1095</v>
      </c>
    </row>
    <row r="1538" spans="21:21" x14ac:dyDescent="0.25">
      <c r="U1538" s="37" t="s">
        <v>1096</v>
      </c>
    </row>
    <row r="1539" spans="21:21" x14ac:dyDescent="0.25">
      <c r="U1539" s="37" t="s">
        <v>1097</v>
      </c>
    </row>
    <row r="1540" spans="21:21" x14ac:dyDescent="0.25">
      <c r="U1540" s="37" t="s">
        <v>1098</v>
      </c>
    </row>
    <row r="1541" spans="21:21" x14ac:dyDescent="0.25">
      <c r="U1541" s="37" t="s">
        <v>1099</v>
      </c>
    </row>
    <row r="1542" spans="21:21" x14ac:dyDescent="0.25">
      <c r="U1542" s="37" t="s">
        <v>1655</v>
      </c>
    </row>
    <row r="1543" spans="21:21" x14ac:dyDescent="0.25">
      <c r="U1543" s="37" t="s">
        <v>1656</v>
      </c>
    </row>
    <row r="1544" spans="21:21" x14ac:dyDescent="0.25">
      <c r="U1544" s="37" t="s">
        <v>1100</v>
      </c>
    </row>
    <row r="1545" spans="21:21" x14ac:dyDescent="0.25">
      <c r="U1545" s="37" t="s">
        <v>1101</v>
      </c>
    </row>
    <row r="1546" spans="21:21" x14ac:dyDescent="0.25">
      <c r="U1546" s="37" t="s">
        <v>1102</v>
      </c>
    </row>
    <row r="1547" spans="21:21" x14ac:dyDescent="0.25">
      <c r="U1547" s="37" t="s">
        <v>1103</v>
      </c>
    </row>
    <row r="1548" spans="21:21" x14ac:dyDescent="0.25">
      <c r="U1548" s="37" t="s">
        <v>1104</v>
      </c>
    </row>
    <row r="1549" spans="21:21" x14ac:dyDescent="0.25">
      <c r="U1549" s="37" t="s">
        <v>1105</v>
      </c>
    </row>
    <row r="1550" spans="21:21" x14ac:dyDescent="0.25">
      <c r="U1550" s="37" t="s">
        <v>1106</v>
      </c>
    </row>
    <row r="1551" spans="21:21" x14ac:dyDescent="0.25">
      <c r="U1551" s="37" t="s">
        <v>1107</v>
      </c>
    </row>
    <row r="1552" spans="21:21" x14ac:dyDescent="0.25">
      <c r="U1552" s="37" t="s">
        <v>1108</v>
      </c>
    </row>
    <row r="1553" spans="21:21" x14ac:dyDescent="0.25">
      <c r="U1553" s="37" t="s">
        <v>1109</v>
      </c>
    </row>
    <row r="1554" spans="21:21" x14ac:dyDescent="0.25">
      <c r="U1554" s="37" t="s">
        <v>1110</v>
      </c>
    </row>
    <row r="1555" spans="21:21" x14ac:dyDescent="0.25">
      <c r="U1555" s="37" t="s">
        <v>1111</v>
      </c>
    </row>
    <row r="1556" spans="21:21" x14ac:dyDescent="0.25">
      <c r="U1556" s="37" t="s">
        <v>1113</v>
      </c>
    </row>
    <row r="1557" spans="21:21" x14ac:dyDescent="0.25">
      <c r="U1557" s="37" t="s">
        <v>1112</v>
      </c>
    </row>
    <row r="1558" spans="21:21" x14ac:dyDescent="0.25">
      <c r="U1558" s="37" t="s">
        <v>1114</v>
      </c>
    </row>
    <row r="1559" spans="21:21" x14ac:dyDescent="0.25">
      <c r="U1559" s="37" t="s">
        <v>1115</v>
      </c>
    </row>
    <row r="1560" spans="21:21" x14ac:dyDescent="0.25">
      <c r="U1560" s="37" t="s">
        <v>1125</v>
      </c>
    </row>
    <row r="1561" spans="21:21" x14ac:dyDescent="0.25">
      <c r="U1561" s="37" t="s">
        <v>1116</v>
      </c>
    </row>
    <row r="1562" spans="21:21" x14ac:dyDescent="0.25">
      <c r="U1562" s="37" t="s">
        <v>1117</v>
      </c>
    </row>
    <row r="1563" spans="21:21" x14ac:dyDescent="0.25">
      <c r="U1563" s="37" t="s">
        <v>1118</v>
      </c>
    </row>
    <row r="1564" spans="21:21" x14ac:dyDescent="0.25">
      <c r="U1564" s="37" t="s">
        <v>1119</v>
      </c>
    </row>
    <row r="1565" spans="21:21" x14ac:dyDescent="0.25">
      <c r="U1565" s="37" t="s">
        <v>1120</v>
      </c>
    </row>
    <row r="1566" spans="21:21" x14ac:dyDescent="0.25">
      <c r="U1566" s="37" t="s">
        <v>1121</v>
      </c>
    </row>
    <row r="1567" spans="21:21" x14ac:dyDescent="0.25">
      <c r="U1567" s="37" t="s">
        <v>1122</v>
      </c>
    </row>
    <row r="1568" spans="21:21" x14ac:dyDescent="0.25">
      <c r="U1568" s="37" t="s">
        <v>1657</v>
      </c>
    </row>
    <row r="1569" spans="21:21" x14ac:dyDescent="0.25">
      <c r="U1569" s="37" t="s">
        <v>1123</v>
      </c>
    </row>
    <row r="1570" spans="21:21" x14ac:dyDescent="0.25">
      <c r="U1570" s="37" t="s">
        <v>1124</v>
      </c>
    </row>
    <row r="1571" spans="21:21" x14ac:dyDescent="0.25">
      <c r="U1571" s="37" t="s">
        <v>1658</v>
      </c>
    </row>
    <row r="1572" spans="21:21" x14ac:dyDescent="0.25">
      <c r="U1572" s="37" t="s">
        <v>1126</v>
      </c>
    </row>
    <row r="1573" spans="21:21" x14ac:dyDescent="0.25">
      <c r="U1573" s="37" t="s">
        <v>1127</v>
      </c>
    </row>
    <row r="1574" spans="21:21" x14ac:dyDescent="0.25">
      <c r="U1574" s="37" t="s">
        <v>1128</v>
      </c>
    </row>
    <row r="1575" spans="21:21" x14ac:dyDescent="0.25">
      <c r="U1575" s="37" t="s">
        <v>1129</v>
      </c>
    </row>
    <row r="1576" spans="21:21" x14ac:dyDescent="0.25">
      <c r="U1576" s="37" t="s">
        <v>1143</v>
      </c>
    </row>
    <row r="1577" spans="21:21" x14ac:dyDescent="0.25">
      <c r="U1577" s="37" t="s">
        <v>1130</v>
      </c>
    </row>
    <row r="1578" spans="21:21" x14ac:dyDescent="0.25">
      <c r="U1578" s="37" t="s">
        <v>1131</v>
      </c>
    </row>
    <row r="1579" spans="21:21" x14ac:dyDescent="0.25">
      <c r="U1579" s="37" t="s">
        <v>1132</v>
      </c>
    </row>
    <row r="1580" spans="21:21" x14ac:dyDescent="0.25">
      <c r="U1580" s="37" t="s">
        <v>1133</v>
      </c>
    </row>
    <row r="1581" spans="21:21" x14ac:dyDescent="0.25">
      <c r="U1581" s="37" t="s">
        <v>1134</v>
      </c>
    </row>
    <row r="1582" spans="21:21" x14ac:dyDescent="0.25">
      <c r="U1582" s="37" t="s">
        <v>1135</v>
      </c>
    </row>
    <row r="1583" spans="21:21" x14ac:dyDescent="0.25">
      <c r="U1583" s="37" t="s">
        <v>1136</v>
      </c>
    </row>
    <row r="1584" spans="21:21" x14ac:dyDescent="0.25">
      <c r="U1584" s="37" t="s">
        <v>1137</v>
      </c>
    </row>
    <row r="1585" spans="21:21" x14ac:dyDescent="0.25">
      <c r="U1585" s="37" t="s">
        <v>1138</v>
      </c>
    </row>
    <row r="1586" spans="21:21" x14ac:dyDescent="0.25">
      <c r="U1586" s="37" t="s">
        <v>1139</v>
      </c>
    </row>
    <row r="1587" spans="21:21" x14ac:dyDescent="0.25">
      <c r="U1587" s="37" t="s">
        <v>1140</v>
      </c>
    </row>
    <row r="1588" spans="21:21" x14ac:dyDescent="0.25">
      <c r="U1588" s="37" t="s">
        <v>1141</v>
      </c>
    </row>
    <row r="1589" spans="21:21" x14ac:dyDescent="0.25">
      <c r="U1589" s="37" t="s">
        <v>1142</v>
      </c>
    </row>
    <row r="1590" spans="21:21" x14ac:dyDescent="0.25">
      <c r="U1590" s="37" t="s">
        <v>1768</v>
      </c>
    </row>
    <row r="1591" spans="21:21" x14ac:dyDescent="0.25">
      <c r="U1591" s="37" t="s">
        <v>1925</v>
      </c>
    </row>
    <row r="1592" spans="21:21" x14ac:dyDescent="0.25">
      <c r="U1592" s="37" t="s">
        <v>1926</v>
      </c>
    </row>
    <row r="1593" spans="21:21" x14ac:dyDescent="0.25">
      <c r="U1593" s="37" t="s">
        <v>1927</v>
      </c>
    </row>
    <row r="1594" spans="21:21" x14ac:dyDescent="0.25">
      <c r="U1594" s="37" t="s">
        <v>2056</v>
      </c>
    </row>
    <row r="1595" spans="21:21" x14ac:dyDescent="0.25">
      <c r="U1595" s="37" t="s">
        <v>2057</v>
      </c>
    </row>
    <row r="1596" spans="21:21" x14ac:dyDescent="0.25">
      <c r="U1596" s="37" t="s">
        <v>2058</v>
      </c>
    </row>
    <row r="1597" spans="21:21" x14ac:dyDescent="0.25">
      <c r="U1597" s="37" t="s">
        <v>1144</v>
      </c>
    </row>
    <row r="1598" spans="21:21" x14ac:dyDescent="0.25">
      <c r="U1598" s="37" t="s">
        <v>1145</v>
      </c>
    </row>
    <row r="1599" spans="21:21" x14ac:dyDescent="0.25">
      <c r="U1599" s="37" t="s">
        <v>1997</v>
      </c>
    </row>
    <row r="1600" spans="21:21" x14ac:dyDescent="0.25">
      <c r="U1600" s="37" t="s">
        <v>1146</v>
      </c>
    </row>
    <row r="1601" spans="21:21" x14ac:dyDescent="0.25">
      <c r="U1601" s="37" t="s">
        <v>1147</v>
      </c>
    </row>
    <row r="1602" spans="21:21" x14ac:dyDescent="0.25">
      <c r="U1602" s="37" t="s">
        <v>1148</v>
      </c>
    </row>
    <row r="1603" spans="21:21" x14ac:dyDescent="0.25">
      <c r="U1603" s="37" t="s">
        <v>1149</v>
      </c>
    </row>
    <row r="1604" spans="21:21" x14ac:dyDescent="0.25">
      <c r="U1604" s="37" t="s">
        <v>1150</v>
      </c>
    </row>
    <row r="1605" spans="21:21" x14ac:dyDescent="0.25">
      <c r="U1605" s="37" t="s">
        <v>1928</v>
      </c>
    </row>
    <row r="1606" spans="21:21" x14ac:dyDescent="0.25">
      <c r="U1606" s="37" t="s">
        <v>1929</v>
      </c>
    </row>
    <row r="1607" spans="21:21" x14ac:dyDescent="0.25">
      <c r="U1607" s="37" t="s">
        <v>1998</v>
      </c>
    </row>
    <row r="1608" spans="21:21" x14ac:dyDescent="0.25">
      <c r="U1608" s="37" t="s">
        <v>1999</v>
      </c>
    </row>
    <row r="1609" spans="21:21" x14ac:dyDescent="0.25">
      <c r="U1609" s="37" t="s">
        <v>1151</v>
      </c>
    </row>
    <row r="1610" spans="21:21" x14ac:dyDescent="0.25">
      <c r="U1610" s="37" t="s">
        <v>1152</v>
      </c>
    </row>
    <row r="1611" spans="21:21" x14ac:dyDescent="0.25">
      <c r="U1611" s="37" t="s">
        <v>1153</v>
      </c>
    </row>
    <row r="1612" spans="21:21" x14ac:dyDescent="0.25">
      <c r="U1612" s="37" t="s">
        <v>1154</v>
      </c>
    </row>
    <row r="1613" spans="21:21" x14ac:dyDescent="0.25">
      <c r="U1613" s="37" t="s">
        <v>1155</v>
      </c>
    </row>
    <row r="1614" spans="21:21" x14ac:dyDescent="0.25">
      <c r="U1614" s="37" t="s">
        <v>1156</v>
      </c>
    </row>
    <row r="1615" spans="21:21" x14ac:dyDescent="0.25">
      <c r="U1615" s="37" t="s">
        <v>1157</v>
      </c>
    </row>
    <row r="1616" spans="21:21" x14ac:dyDescent="0.25">
      <c r="U1616" s="37" t="s">
        <v>1158</v>
      </c>
    </row>
    <row r="1617" spans="21:21" x14ac:dyDescent="0.25">
      <c r="U1617" s="37" t="s">
        <v>1159</v>
      </c>
    </row>
    <row r="1618" spans="21:21" x14ac:dyDescent="0.25">
      <c r="U1618" s="37" t="s">
        <v>1160</v>
      </c>
    </row>
    <row r="1619" spans="21:21" x14ac:dyDescent="0.25">
      <c r="U1619" s="37" t="s">
        <v>1161</v>
      </c>
    </row>
    <row r="1620" spans="21:21" x14ac:dyDescent="0.25">
      <c r="U1620" s="37" t="s">
        <v>1162</v>
      </c>
    </row>
    <row r="1621" spans="21:21" x14ac:dyDescent="0.25">
      <c r="U1621" s="37" t="s">
        <v>1163</v>
      </c>
    </row>
    <row r="1622" spans="21:21" x14ac:dyDescent="0.25">
      <c r="U1622" s="37" t="s">
        <v>1164</v>
      </c>
    </row>
    <row r="1623" spans="21:21" x14ac:dyDescent="0.25">
      <c r="U1623" s="37" t="s">
        <v>1165</v>
      </c>
    </row>
    <row r="1624" spans="21:21" x14ac:dyDescent="0.25">
      <c r="U1624" s="37" t="s">
        <v>1166</v>
      </c>
    </row>
    <row r="1625" spans="21:21" x14ac:dyDescent="0.25">
      <c r="U1625" s="37" t="s">
        <v>1167</v>
      </c>
    </row>
    <row r="1626" spans="21:21" x14ac:dyDescent="0.25">
      <c r="U1626" s="37" t="s">
        <v>1168</v>
      </c>
    </row>
    <row r="1627" spans="21:21" x14ac:dyDescent="0.25">
      <c r="U1627" s="37" t="s">
        <v>1169</v>
      </c>
    </row>
    <row r="1628" spans="21:21" x14ac:dyDescent="0.25">
      <c r="U1628" s="37" t="s">
        <v>1490</v>
      </c>
    </row>
    <row r="1629" spans="21:21" x14ac:dyDescent="0.25">
      <c r="U1629" s="37" t="s">
        <v>1170</v>
      </c>
    </row>
    <row r="1630" spans="21:21" x14ac:dyDescent="0.25">
      <c r="U1630" s="37" t="s">
        <v>1171</v>
      </c>
    </row>
    <row r="1631" spans="21:21" x14ac:dyDescent="0.25">
      <c r="U1631" s="37" t="s">
        <v>1175</v>
      </c>
    </row>
    <row r="1632" spans="21:21" x14ac:dyDescent="0.25">
      <c r="U1632" s="37" t="s">
        <v>1172</v>
      </c>
    </row>
    <row r="1633" spans="21:21" x14ac:dyDescent="0.25">
      <c r="U1633" s="37" t="s">
        <v>1173</v>
      </c>
    </row>
    <row r="1634" spans="21:21" x14ac:dyDescent="0.25">
      <c r="U1634" s="37" t="s">
        <v>1174</v>
      </c>
    </row>
    <row r="1635" spans="21:21" x14ac:dyDescent="0.25">
      <c r="U1635" s="37" t="s">
        <v>1176</v>
      </c>
    </row>
    <row r="1636" spans="21:21" x14ac:dyDescent="0.25">
      <c r="U1636" t="s">
        <v>2000</v>
      </c>
    </row>
    <row r="1637" spans="21:21" x14ac:dyDescent="0.25">
      <c r="U1637" t="s">
        <v>2001</v>
      </c>
    </row>
    <row r="1638" spans="21:21" x14ac:dyDescent="0.25">
      <c r="U1638" s="38" t="s">
        <v>1177</v>
      </c>
    </row>
    <row r="1639" spans="21:21" x14ac:dyDescent="0.25">
      <c r="U1639" s="38" t="s">
        <v>1659</v>
      </c>
    </row>
    <row r="1640" spans="21:21" x14ac:dyDescent="0.25">
      <c r="U1640" s="38" t="s">
        <v>1375</v>
      </c>
    </row>
    <row r="1641" spans="21:21" x14ac:dyDescent="0.25">
      <c r="U1641" s="38" t="s">
        <v>1660</v>
      </c>
    </row>
    <row r="1642" spans="21:21" x14ac:dyDescent="0.25">
      <c r="U1642" t="s">
        <v>1930</v>
      </c>
    </row>
    <row r="1643" spans="21:21" x14ac:dyDescent="0.25">
      <c r="U1643" s="38" t="s">
        <v>1661</v>
      </c>
    </row>
    <row r="1644" spans="21:21" x14ac:dyDescent="0.25">
      <c r="U1644" s="38" t="s">
        <v>1662</v>
      </c>
    </row>
    <row r="1645" spans="21:21" x14ac:dyDescent="0.25">
      <c r="U1645" s="38" t="s">
        <v>1663</v>
      </c>
    </row>
    <row r="1646" spans="21:21" x14ac:dyDescent="0.25">
      <c r="U1646" s="38" t="s">
        <v>1664</v>
      </c>
    </row>
    <row r="1647" spans="21:21" x14ac:dyDescent="0.25">
      <c r="U1647" s="38" t="s">
        <v>1665</v>
      </c>
    </row>
    <row r="1648" spans="21:21" x14ac:dyDescent="0.25">
      <c r="U1648" s="38" t="s">
        <v>1442</v>
      </c>
    </row>
    <row r="1649" spans="21:21" x14ac:dyDescent="0.25">
      <c r="U1649" s="38" t="s">
        <v>1441</v>
      </c>
    </row>
    <row r="1650" spans="21:21" x14ac:dyDescent="0.25">
      <c r="U1650" s="38" t="s">
        <v>1443</v>
      </c>
    </row>
    <row r="1651" spans="21:21" x14ac:dyDescent="0.25">
      <c r="U1651" s="38" t="s">
        <v>1666</v>
      </c>
    </row>
    <row r="1652" spans="21:21" x14ac:dyDescent="0.25">
      <c r="U1652" s="38" t="s">
        <v>1667</v>
      </c>
    </row>
    <row r="1653" spans="21:21" x14ac:dyDescent="0.25">
      <c r="U1653" s="38" t="s">
        <v>1474</v>
      </c>
    </row>
    <row r="1654" spans="21:21" x14ac:dyDescent="0.25">
      <c r="U1654" s="38" t="s">
        <v>1475</v>
      </c>
    </row>
    <row r="1655" spans="21:21" x14ac:dyDescent="0.25">
      <c r="U1655" s="38" t="s">
        <v>1668</v>
      </c>
    </row>
    <row r="1656" spans="21:21" x14ac:dyDescent="0.25">
      <c r="U1656" s="38" t="s">
        <v>1669</v>
      </c>
    </row>
    <row r="1657" spans="21:21" x14ac:dyDescent="0.25">
      <c r="U1657" s="38" t="s">
        <v>1670</v>
      </c>
    </row>
    <row r="1658" spans="21:21" x14ac:dyDescent="0.25">
      <c r="U1658" s="38" t="s">
        <v>1371</v>
      </c>
    </row>
    <row r="1659" spans="21:21" x14ac:dyDescent="0.25">
      <c r="U1659" s="38" t="s">
        <v>1370</v>
      </c>
    </row>
    <row r="1660" spans="21:21" x14ac:dyDescent="0.25">
      <c r="U1660" t="s">
        <v>2059</v>
      </c>
    </row>
    <row r="1661" spans="21:21" x14ac:dyDescent="0.25">
      <c r="U1661" t="s">
        <v>2060</v>
      </c>
    </row>
    <row r="1662" spans="21:21" x14ac:dyDescent="0.25">
      <c r="U1662" s="38" t="s">
        <v>1671</v>
      </c>
    </row>
    <row r="1663" spans="21:21" x14ac:dyDescent="0.25">
      <c r="U1663" s="38" t="s">
        <v>1672</v>
      </c>
    </row>
    <row r="1664" spans="21:21" x14ac:dyDescent="0.25">
      <c r="U1664" s="38" t="s">
        <v>1673</v>
      </c>
    </row>
    <row r="1665" spans="21:21" x14ac:dyDescent="0.25">
      <c r="U1665" s="38" t="s">
        <v>1491</v>
      </c>
    </row>
    <row r="1666" spans="21:21" x14ac:dyDescent="0.25">
      <c r="U1666" s="38" t="s">
        <v>1492</v>
      </c>
    </row>
    <row r="1667" spans="21:21" x14ac:dyDescent="0.25">
      <c r="U1667" s="38" t="s">
        <v>1493</v>
      </c>
    </row>
    <row r="1668" spans="21:21" x14ac:dyDescent="0.25">
      <c r="U1668" s="38" t="s">
        <v>1769</v>
      </c>
    </row>
    <row r="1669" spans="21:21" x14ac:dyDescent="0.25">
      <c r="U1669" s="38" t="s">
        <v>1674</v>
      </c>
    </row>
    <row r="1670" spans="21:21" x14ac:dyDescent="0.25">
      <c r="U1670" t="s">
        <v>2061</v>
      </c>
    </row>
    <row r="1671" spans="21:21" x14ac:dyDescent="0.25">
      <c r="U1671" s="38" t="s">
        <v>1675</v>
      </c>
    </row>
    <row r="1672" spans="21:21" x14ac:dyDescent="0.25">
      <c r="U1672" s="38" t="s">
        <v>1676</v>
      </c>
    </row>
    <row r="1673" spans="21:21" x14ac:dyDescent="0.25">
      <c r="U1673" s="38" t="s">
        <v>1677</v>
      </c>
    </row>
    <row r="1674" spans="21:21" x14ac:dyDescent="0.25">
      <c r="U1674" s="38" t="s">
        <v>1678</v>
      </c>
    </row>
    <row r="1675" spans="21:21" x14ac:dyDescent="0.25">
      <c r="U1675" t="s">
        <v>2062</v>
      </c>
    </row>
    <row r="1676" spans="21:21" x14ac:dyDescent="0.25">
      <c r="U1676" s="38" t="s">
        <v>1679</v>
      </c>
    </row>
    <row r="1677" spans="21:21" x14ac:dyDescent="0.25">
      <c r="U1677" s="38" t="s">
        <v>1680</v>
      </c>
    </row>
    <row r="1678" spans="21:21" x14ac:dyDescent="0.25">
      <c r="U1678" s="38" t="s">
        <v>1681</v>
      </c>
    </row>
    <row r="1679" spans="21:21" x14ac:dyDescent="0.25">
      <c r="U1679" s="38" t="s">
        <v>1682</v>
      </c>
    </row>
    <row r="1680" spans="21:21" x14ac:dyDescent="0.25">
      <c r="U1680" s="38" t="s">
        <v>1683</v>
      </c>
    </row>
    <row r="1681" spans="21:21" x14ac:dyDescent="0.25">
      <c r="U1681" s="38" t="s">
        <v>1684</v>
      </c>
    </row>
    <row r="1682" spans="21:21" x14ac:dyDescent="0.25">
      <c r="U1682" s="38" t="s">
        <v>1770</v>
      </c>
    </row>
    <row r="1683" spans="21:21" x14ac:dyDescent="0.25">
      <c r="U1683" t="s">
        <v>1931</v>
      </c>
    </row>
    <row r="1684" spans="21:21" x14ac:dyDescent="0.25">
      <c r="U1684" t="s">
        <v>2063</v>
      </c>
    </row>
    <row r="1685" spans="21:21" x14ac:dyDescent="0.25">
      <c r="U1685" s="38" t="s">
        <v>1452</v>
      </c>
    </row>
    <row r="1686" spans="21:21" x14ac:dyDescent="0.25">
      <c r="U1686" s="38" t="s">
        <v>1372</v>
      </c>
    </row>
    <row r="1687" spans="21:21" x14ac:dyDescent="0.25">
      <c r="U1687" s="38" t="s">
        <v>1178</v>
      </c>
    </row>
    <row r="1688" spans="21:21" x14ac:dyDescent="0.25">
      <c r="U1688" s="38" t="s">
        <v>1179</v>
      </c>
    </row>
    <row r="1689" spans="21:21" x14ac:dyDescent="0.25">
      <c r="U1689" s="38" t="s">
        <v>1180</v>
      </c>
    </row>
    <row r="1690" spans="21:21" x14ac:dyDescent="0.25">
      <c r="U1690" s="38" t="s">
        <v>1181</v>
      </c>
    </row>
    <row r="1691" spans="21:21" x14ac:dyDescent="0.25">
      <c r="U1691" s="38" t="s">
        <v>1182</v>
      </c>
    </row>
    <row r="1692" spans="21:21" x14ac:dyDescent="0.25">
      <c r="U1692" s="38" t="s">
        <v>1183</v>
      </c>
    </row>
    <row r="1693" spans="21:21" x14ac:dyDescent="0.25">
      <c r="U1693" s="38" t="s">
        <v>1184</v>
      </c>
    </row>
    <row r="1694" spans="21:21" x14ac:dyDescent="0.25">
      <c r="U1694" s="38" t="s">
        <v>1185</v>
      </c>
    </row>
    <row r="1695" spans="21:21" x14ac:dyDescent="0.25">
      <c r="U1695" s="38" t="s">
        <v>1186</v>
      </c>
    </row>
    <row r="1696" spans="21:21" x14ac:dyDescent="0.25">
      <c r="U1696" s="38" t="s">
        <v>1187</v>
      </c>
    </row>
    <row r="1697" spans="21:21" x14ac:dyDescent="0.25">
      <c r="U1697" s="38" t="s">
        <v>1188</v>
      </c>
    </row>
    <row r="1698" spans="21:21" x14ac:dyDescent="0.25">
      <c r="U1698" s="38" t="s">
        <v>1189</v>
      </c>
    </row>
    <row r="1699" spans="21:21" x14ac:dyDescent="0.25">
      <c r="U1699" t="s">
        <v>2002</v>
      </c>
    </row>
    <row r="1700" spans="21:21" x14ac:dyDescent="0.25">
      <c r="U1700" s="38" t="s">
        <v>1190</v>
      </c>
    </row>
    <row r="1701" spans="21:21" x14ac:dyDescent="0.25">
      <c r="U1701" t="s">
        <v>1932</v>
      </c>
    </row>
    <row r="1702" spans="21:21" x14ac:dyDescent="0.25">
      <c r="U1702" t="s">
        <v>1933</v>
      </c>
    </row>
    <row r="1703" spans="21:21" x14ac:dyDescent="0.25">
      <c r="U1703" t="s">
        <v>1934</v>
      </c>
    </row>
    <row r="1704" spans="21:21" x14ac:dyDescent="0.25">
      <c r="U1704" s="38" t="s">
        <v>1191</v>
      </c>
    </row>
    <row r="1705" spans="21:21" x14ac:dyDescent="0.25">
      <c r="U1705" s="38" t="s">
        <v>1685</v>
      </c>
    </row>
    <row r="1706" spans="21:21" x14ac:dyDescent="0.25">
      <c r="U1706" s="38" t="s">
        <v>1686</v>
      </c>
    </row>
    <row r="1707" spans="21:21" x14ac:dyDescent="0.25">
      <c r="U1707" s="38" t="s">
        <v>1192</v>
      </c>
    </row>
    <row r="1708" spans="21:21" x14ac:dyDescent="0.25">
      <c r="U1708" s="38" t="s">
        <v>1193</v>
      </c>
    </row>
    <row r="1709" spans="21:21" x14ac:dyDescent="0.25">
      <c r="U1709" s="38" t="s">
        <v>1194</v>
      </c>
    </row>
    <row r="1710" spans="21:21" x14ac:dyDescent="0.25">
      <c r="U1710" s="38" t="s">
        <v>1195</v>
      </c>
    </row>
    <row r="1711" spans="21:21" x14ac:dyDescent="0.25">
      <c r="U1711" s="38" t="s">
        <v>1418</v>
      </c>
    </row>
    <row r="1712" spans="21:21" x14ac:dyDescent="0.25">
      <c r="U1712" s="38" t="s">
        <v>1419</v>
      </c>
    </row>
    <row r="1713" spans="21:21" x14ac:dyDescent="0.25">
      <c r="U1713" s="38" t="s">
        <v>1771</v>
      </c>
    </row>
    <row r="1714" spans="21:21" x14ac:dyDescent="0.25">
      <c r="U1714" s="38" t="s">
        <v>1772</v>
      </c>
    </row>
    <row r="1715" spans="21:21" x14ac:dyDescent="0.25">
      <c r="U1715" s="38" t="s">
        <v>1687</v>
      </c>
    </row>
    <row r="1716" spans="21:21" x14ac:dyDescent="0.25">
      <c r="U1716" s="38" t="s">
        <v>1196</v>
      </c>
    </row>
    <row r="1717" spans="21:21" x14ac:dyDescent="0.25">
      <c r="U1717" s="38" t="s">
        <v>1197</v>
      </c>
    </row>
    <row r="1718" spans="21:21" x14ac:dyDescent="0.25">
      <c r="U1718" s="38" t="s">
        <v>1198</v>
      </c>
    </row>
    <row r="1719" spans="21:21" x14ac:dyDescent="0.25">
      <c r="U1719" t="s">
        <v>1935</v>
      </c>
    </row>
    <row r="1720" spans="21:21" x14ac:dyDescent="0.25">
      <c r="U1720" t="s">
        <v>1936</v>
      </c>
    </row>
    <row r="1721" spans="21:21" x14ac:dyDescent="0.25">
      <c r="U1721" t="s">
        <v>1937</v>
      </c>
    </row>
    <row r="1722" spans="21:21" x14ac:dyDescent="0.25">
      <c r="U1722" t="s">
        <v>1938</v>
      </c>
    </row>
    <row r="1723" spans="21:21" x14ac:dyDescent="0.25">
      <c r="U1723" s="38" t="s">
        <v>1199</v>
      </c>
    </row>
    <row r="1724" spans="21:21" x14ac:dyDescent="0.25">
      <c r="U1724" s="38" t="s">
        <v>1200</v>
      </c>
    </row>
    <row r="1725" spans="21:21" x14ac:dyDescent="0.25">
      <c r="U1725" s="38" t="s">
        <v>1201</v>
      </c>
    </row>
    <row r="1726" spans="21:21" x14ac:dyDescent="0.25">
      <c r="U1726" s="38" t="s">
        <v>1202</v>
      </c>
    </row>
    <row r="1727" spans="21:21" x14ac:dyDescent="0.25">
      <c r="U1727" s="38" t="s">
        <v>1203</v>
      </c>
    </row>
    <row r="1728" spans="21:21" x14ac:dyDescent="0.25">
      <c r="U1728" s="38" t="s">
        <v>1204</v>
      </c>
    </row>
    <row r="1729" spans="21:21" x14ac:dyDescent="0.25">
      <c r="U1729" s="38" t="s">
        <v>1205</v>
      </c>
    </row>
    <row r="1730" spans="21:21" x14ac:dyDescent="0.25">
      <c r="U1730" s="38" t="s">
        <v>1206</v>
      </c>
    </row>
    <row r="1731" spans="21:21" x14ac:dyDescent="0.25">
      <c r="U1731" s="38" t="s">
        <v>1207</v>
      </c>
    </row>
    <row r="1732" spans="21:21" x14ac:dyDescent="0.25">
      <c r="U1732" s="38" t="s">
        <v>1208</v>
      </c>
    </row>
    <row r="1733" spans="21:21" x14ac:dyDescent="0.25">
      <c r="U1733" s="38" t="s">
        <v>1209</v>
      </c>
    </row>
    <row r="1734" spans="21:21" x14ac:dyDescent="0.25">
      <c r="U1734" s="38" t="s">
        <v>1210</v>
      </c>
    </row>
    <row r="1735" spans="21:21" x14ac:dyDescent="0.25">
      <c r="U1735" s="38" t="s">
        <v>1211</v>
      </c>
    </row>
    <row r="1736" spans="21:21" x14ac:dyDescent="0.25">
      <c r="U1736" s="38" t="s">
        <v>1212</v>
      </c>
    </row>
    <row r="1737" spans="21:21" x14ac:dyDescent="0.25">
      <c r="U1737" s="38" t="s">
        <v>1213</v>
      </c>
    </row>
    <row r="1738" spans="21:21" x14ac:dyDescent="0.25">
      <c r="U1738" s="38" t="s">
        <v>1214</v>
      </c>
    </row>
    <row r="1739" spans="21:21" x14ac:dyDescent="0.25">
      <c r="U1739" s="38" t="s">
        <v>1215</v>
      </c>
    </row>
    <row r="1740" spans="21:21" x14ac:dyDescent="0.25">
      <c r="U1740" s="38" t="s">
        <v>1216</v>
      </c>
    </row>
    <row r="1741" spans="21:21" x14ac:dyDescent="0.25">
      <c r="U1741" s="38" t="s">
        <v>1217</v>
      </c>
    </row>
    <row r="1742" spans="21:21" x14ac:dyDescent="0.25">
      <c r="U1742" s="38" t="s">
        <v>1218</v>
      </c>
    </row>
    <row r="1743" spans="21:21" x14ac:dyDescent="0.25">
      <c r="U1743" s="38" t="s">
        <v>1219</v>
      </c>
    </row>
    <row r="1744" spans="21:21" x14ac:dyDescent="0.25">
      <c r="U1744" t="s">
        <v>1939</v>
      </c>
    </row>
    <row r="1745" spans="21:21" x14ac:dyDescent="0.25">
      <c r="U1745" s="38" t="s">
        <v>1220</v>
      </c>
    </row>
    <row r="1746" spans="21:21" x14ac:dyDescent="0.25">
      <c r="U1746" s="38" t="s">
        <v>1221</v>
      </c>
    </row>
    <row r="1747" spans="21:21" x14ac:dyDescent="0.25">
      <c r="U1747" s="38" t="s">
        <v>1222</v>
      </c>
    </row>
    <row r="1748" spans="21:21" x14ac:dyDescent="0.25">
      <c r="U1748" s="38" t="s">
        <v>1223</v>
      </c>
    </row>
    <row r="1749" spans="21:21" x14ac:dyDescent="0.25">
      <c r="U1749" s="38" t="s">
        <v>1688</v>
      </c>
    </row>
    <row r="1750" spans="21:21" x14ac:dyDescent="0.25">
      <c r="U1750" s="38" t="s">
        <v>1473</v>
      </c>
    </row>
    <row r="1751" spans="21:21" x14ac:dyDescent="0.25">
      <c r="U1751" s="38" t="s">
        <v>1689</v>
      </c>
    </row>
    <row r="1752" spans="21:21" x14ac:dyDescent="0.25">
      <c r="U1752" t="s">
        <v>1940</v>
      </c>
    </row>
    <row r="1753" spans="21:21" x14ac:dyDescent="0.25">
      <c r="U1753" t="s">
        <v>2064</v>
      </c>
    </row>
    <row r="1754" spans="21:21" x14ac:dyDescent="0.25">
      <c r="U1754" t="s">
        <v>1941</v>
      </c>
    </row>
    <row r="1755" spans="21:21" x14ac:dyDescent="0.25">
      <c r="U1755" t="s">
        <v>2065</v>
      </c>
    </row>
    <row r="1756" spans="21:21" x14ac:dyDescent="0.25">
      <c r="U1756" s="38" t="s">
        <v>1420</v>
      </c>
    </row>
    <row r="1757" spans="21:21" x14ac:dyDescent="0.25">
      <c r="U1757" s="38" t="s">
        <v>1773</v>
      </c>
    </row>
    <row r="1758" spans="21:21" x14ac:dyDescent="0.25">
      <c r="U1758" t="s">
        <v>1942</v>
      </c>
    </row>
    <row r="1759" spans="21:21" x14ac:dyDescent="0.25">
      <c r="U1759" t="s">
        <v>2066</v>
      </c>
    </row>
    <row r="1760" spans="21:21" x14ac:dyDescent="0.25">
      <c r="U1760" s="38" t="s">
        <v>1361</v>
      </c>
    </row>
    <row r="1761" spans="21:21" x14ac:dyDescent="0.25">
      <c r="U1761" s="38" t="s">
        <v>1690</v>
      </c>
    </row>
    <row r="1762" spans="21:21" x14ac:dyDescent="0.25">
      <c r="U1762" s="38" t="s">
        <v>1691</v>
      </c>
    </row>
    <row r="1763" spans="21:21" x14ac:dyDescent="0.25">
      <c r="U1763" s="38" t="s">
        <v>1692</v>
      </c>
    </row>
    <row r="1764" spans="21:21" x14ac:dyDescent="0.25">
      <c r="U1764" s="38" t="s">
        <v>1693</v>
      </c>
    </row>
    <row r="1765" spans="21:21" x14ac:dyDescent="0.25">
      <c r="U1765" t="s">
        <v>2067</v>
      </c>
    </row>
    <row r="1766" spans="21:21" x14ac:dyDescent="0.25">
      <c r="U1766" t="s">
        <v>2068</v>
      </c>
    </row>
    <row r="1767" spans="21:21" x14ac:dyDescent="0.25">
      <c r="U1767" s="38" t="s">
        <v>1774</v>
      </c>
    </row>
    <row r="1768" spans="21:21" x14ac:dyDescent="0.25">
      <c r="U1768" s="38" t="s">
        <v>1694</v>
      </c>
    </row>
    <row r="1769" spans="21:21" x14ac:dyDescent="0.25">
      <c r="U1769" s="38" t="s">
        <v>1695</v>
      </c>
    </row>
    <row r="1770" spans="21:21" x14ac:dyDescent="0.25">
      <c r="U1770" s="38" t="s">
        <v>1696</v>
      </c>
    </row>
    <row r="1771" spans="21:21" x14ac:dyDescent="0.25">
      <c r="U1771" t="s">
        <v>1943</v>
      </c>
    </row>
    <row r="1772" spans="21:21" x14ac:dyDescent="0.25">
      <c r="U1772" s="38" t="s">
        <v>1697</v>
      </c>
    </row>
    <row r="1773" spans="21:21" x14ac:dyDescent="0.25">
      <c r="U1773" s="38" t="s">
        <v>1698</v>
      </c>
    </row>
    <row r="1774" spans="21:21" x14ac:dyDescent="0.25">
      <c r="U1774" s="38" t="s">
        <v>1699</v>
      </c>
    </row>
    <row r="1775" spans="21:21" x14ac:dyDescent="0.25">
      <c r="U1775" s="38" t="s">
        <v>1700</v>
      </c>
    </row>
    <row r="1776" spans="21:21" x14ac:dyDescent="0.25">
      <c r="U1776" s="38" t="s">
        <v>1701</v>
      </c>
    </row>
    <row r="1777" spans="21:21" x14ac:dyDescent="0.25">
      <c r="U1777" s="38" t="s">
        <v>1702</v>
      </c>
    </row>
    <row r="1778" spans="21:21" x14ac:dyDescent="0.25">
      <c r="U1778" s="38" t="s">
        <v>1775</v>
      </c>
    </row>
    <row r="1779" spans="21:21" x14ac:dyDescent="0.25">
      <c r="U1779" s="38" t="s">
        <v>1367</v>
      </c>
    </row>
    <row r="1780" spans="21:21" x14ac:dyDescent="0.25">
      <c r="U1780" t="s">
        <v>2069</v>
      </c>
    </row>
    <row r="1781" spans="21:21" x14ac:dyDescent="0.25">
      <c r="U1781" s="38" t="s">
        <v>1703</v>
      </c>
    </row>
    <row r="1782" spans="21:21" x14ac:dyDescent="0.25">
      <c r="U1782" t="s">
        <v>2070</v>
      </c>
    </row>
    <row r="1783" spans="21:21" x14ac:dyDescent="0.25">
      <c r="U1783" t="s">
        <v>2071</v>
      </c>
    </row>
    <row r="1784" spans="21:21" x14ac:dyDescent="0.25">
      <c r="U1784" t="s">
        <v>2072</v>
      </c>
    </row>
    <row r="1785" spans="21:21" x14ac:dyDescent="0.25">
      <c r="U1785" t="s">
        <v>1944</v>
      </c>
    </row>
    <row r="1786" spans="21:21" x14ac:dyDescent="0.25">
      <c r="U1786" t="s">
        <v>1945</v>
      </c>
    </row>
    <row r="1787" spans="21:21" x14ac:dyDescent="0.25">
      <c r="U1787" s="38" t="s">
        <v>1704</v>
      </c>
    </row>
    <row r="1788" spans="21:21" x14ac:dyDescent="0.25">
      <c r="U1788" t="s">
        <v>2073</v>
      </c>
    </row>
    <row r="1789" spans="21:21" x14ac:dyDescent="0.25">
      <c r="U1789" s="38" t="s">
        <v>1705</v>
      </c>
    </row>
    <row r="1790" spans="21:21" x14ac:dyDescent="0.25">
      <c r="U1790" s="38" t="s">
        <v>1706</v>
      </c>
    </row>
    <row r="1791" spans="21:21" x14ac:dyDescent="0.25">
      <c r="U1791" s="38" t="s">
        <v>1707</v>
      </c>
    </row>
    <row r="1792" spans="21:21" x14ac:dyDescent="0.25">
      <c r="U1792" s="38" t="s">
        <v>1708</v>
      </c>
    </row>
    <row r="1793" spans="21:21" x14ac:dyDescent="0.25">
      <c r="U1793" s="38" t="s">
        <v>1709</v>
      </c>
    </row>
    <row r="1794" spans="21:21" x14ac:dyDescent="0.25">
      <c r="U1794" s="38" t="s">
        <v>1710</v>
      </c>
    </row>
    <row r="1795" spans="21:21" x14ac:dyDescent="0.25">
      <c r="U1795" s="38" t="s">
        <v>1224</v>
      </c>
    </row>
    <row r="1796" spans="21:21" x14ac:dyDescent="0.25">
      <c r="U1796" t="s">
        <v>1946</v>
      </c>
    </row>
    <row r="1797" spans="21:21" x14ac:dyDescent="0.25">
      <c r="U1797" t="s">
        <v>1947</v>
      </c>
    </row>
    <row r="1798" spans="21:21" x14ac:dyDescent="0.25">
      <c r="U1798" s="38" t="s">
        <v>1225</v>
      </c>
    </row>
    <row r="1799" spans="21:21" x14ac:dyDescent="0.25">
      <c r="U1799" s="38" t="s">
        <v>1226</v>
      </c>
    </row>
    <row r="1800" spans="21:21" x14ac:dyDescent="0.25">
      <c r="U1800" s="38" t="s">
        <v>1227</v>
      </c>
    </row>
    <row r="1801" spans="21:21" x14ac:dyDescent="0.25">
      <c r="U1801" s="38" t="s">
        <v>1228</v>
      </c>
    </row>
    <row r="1802" spans="21:21" x14ac:dyDescent="0.25">
      <c r="U1802" s="38" t="s">
        <v>1457</v>
      </c>
    </row>
    <row r="1803" spans="21:21" x14ac:dyDescent="0.25">
      <c r="U1803" t="s">
        <v>2074</v>
      </c>
    </row>
    <row r="1804" spans="21:21" x14ac:dyDescent="0.25">
      <c r="U1804" s="38" t="s">
        <v>1711</v>
      </c>
    </row>
    <row r="1805" spans="21:21" x14ac:dyDescent="0.25">
      <c r="U1805" t="s">
        <v>2075</v>
      </c>
    </row>
    <row r="1806" spans="21:21" x14ac:dyDescent="0.25">
      <c r="U1806" s="38" t="s">
        <v>1712</v>
      </c>
    </row>
    <row r="1807" spans="21:21" x14ac:dyDescent="0.25">
      <c r="U1807" s="38" t="s">
        <v>1713</v>
      </c>
    </row>
    <row r="1808" spans="21:21" x14ac:dyDescent="0.25">
      <c r="U1808" s="38" t="s">
        <v>1714</v>
      </c>
    </row>
    <row r="1809" spans="21:21" x14ac:dyDescent="0.25">
      <c r="U1809" s="38" t="s">
        <v>1715</v>
      </c>
    </row>
    <row r="1810" spans="21:21" x14ac:dyDescent="0.25">
      <c r="U1810" s="38" t="s">
        <v>1716</v>
      </c>
    </row>
    <row r="1811" spans="21:21" x14ac:dyDescent="0.25">
      <c r="U1811" s="38" t="s">
        <v>1717</v>
      </c>
    </row>
    <row r="1812" spans="21:21" x14ac:dyDescent="0.25">
      <c r="U1812" s="38" t="s">
        <v>1718</v>
      </c>
    </row>
    <row r="1813" spans="21:21" x14ac:dyDescent="0.25">
      <c r="U1813" s="38" t="s">
        <v>1719</v>
      </c>
    </row>
    <row r="1814" spans="21:21" x14ac:dyDescent="0.25">
      <c r="U1814" s="38" t="s">
        <v>1720</v>
      </c>
    </row>
    <row r="1815" spans="21:21" x14ac:dyDescent="0.25">
      <c r="U1815" s="38" t="s">
        <v>1391</v>
      </c>
    </row>
    <row r="1816" spans="21:21" x14ac:dyDescent="0.25">
      <c r="U1816" s="38" t="s">
        <v>1393</v>
      </c>
    </row>
    <row r="1817" spans="21:21" x14ac:dyDescent="0.25">
      <c r="U1817" s="38" t="s">
        <v>1394</v>
      </c>
    </row>
    <row r="1818" spans="21:21" x14ac:dyDescent="0.25">
      <c r="U1818" t="s">
        <v>2076</v>
      </c>
    </row>
    <row r="1819" spans="21:21" x14ac:dyDescent="0.25">
      <c r="U1819" t="s">
        <v>1948</v>
      </c>
    </row>
    <row r="1820" spans="21:21" x14ac:dyDescent="0.25">
      <c r="U1820" s="38" t="s">
        <v>1776</v>
      </c>
    </row>
    <row r="1821" spans="21:21" x14ac:dyDescent="0.25">
      <c r="U1821" s="38" t="s">
        <v>1229</v>
      </c>
    </row>
    <row r="1822" spans="21:21" x14ac:dyDescent="0.25">
      <c r="U1822" s="38" t="s">
        <v>1230</v>
      </c>
    </row>
    <row r="1823" spans="21:21" x14ac:dyDescent="0.25">
      <c r="U1823" s="38" t="s">
        <v>1231</v>
      </c>
    </row>
    <row r="1824" spans="21:21" x14ac:dyDescent="0.25">
      <c r="U1824" s="38" t="s">
        <v>1232</v>
      </c>
    </row>
    <row r="1825" spans="21:21" x14ac:dyDescent="0.25">
      <c r="U1825" s="38" t="s">
        <v>1233</v>
      </c>
    </row>
    <row r="1826" spans="21:21" x14ac:dyDescent="0.25">
      <c r="U1826" s="38" t="s">
        <v>1234</v>
      </c>
    </row>
    <row r="1827" spans="21:21" x14ac:dyDescent="0.25">
      <c r="U1827" s="38" t="s">
        <v>1235</v>
      </c>
    </row>
    <row r="1828" spans="21:21" x14ac:dyDescent="0.25">
      <c r="U1828" s="38" t="s">
        <v>1236</v>
      </c>
    </row>
    <row r="1829" spans="21:21" x14ac:dyDescent="0.25">
      <c r="U1829" s="38" t="s">
        <v>1237</v>
      </c>
    </row>
    <row r="1830" spans="21:21" x14ac:dyDescent="0.25">
      <c r="U1830" s="38" t="s">
        <v>1238</v>
      </c>
    </row>
    <row r="1831" spans="21:21" x14ac:dyDescent="0.25">
      <c r="U1831" s="38" t="s">
        <v>1239</v>
      </c>
    </row>
    <row r="1832" spans="21:21" x14ac:dyDescent="0.25">
      <c r="U1832" s="38" t="s">
        <v>1240</v>
      </c>
    </row>
    <row r="1833" spans="21:21" x14ac:dyDescent="0.25">
      <c r="U1833" s="38" t="s">
        <v>1241</v>
      </c>
    </row>
    <row r="1834" spans="21:21" x14ac:dyDescent="0.25">
      <c r="U1834" s="38" t="s">
        <v>1242</v>
      </c>
    </row>
    <row r="1835" spans="21:21" x14ac:dyDescent="0.25">
      <c r="U1835" s="38" t="s">
        <v>1243</v>
      </c>
    </row>
    <row r="1836" spans="21:21" x14ac:dyDescent="0.25">
      <c r="U1836" s="38" t="s">
        <v>1244</v>
      </c>
    </row>
    <row r="1837" spans="21:21" x14ac:dyDescent="0.25">
      <c r="U1837" s="38" t="s">
        <v>1245</v>
      </c>
    </row>
    <row r="1838" spans="21:21" x14ac:dyDescent="0.25">
      <c r="U1838" s="38" t="s">
        <v>1246</v>
      </c>
    </row>
    <row r="1839" spans="21:21" x14ac:dyDescent="0.25">
      <c r="U1839" s="38" t="s">
        <v>1247</v>
      </c>
    </row>
    <row r="1840" spans="21:21" x14ac:dyDescent="0.25">
      <c r="U1840" s="38" t="s">
        <v>1248</v>
      </c>
    </row>
    <row r="1841" spans="21:21" x14ac:dyDescent="0.25">
      <c r="U1841" s="38" t="s">
        <v>1249</v>
      </c>
    </row>
    <row r="1842" spans="21:21" x14ac:dyDescent="0.25">
      <c r="U1842" s="38" t="s">
        <v>1250</v>
      </c>
    </row>
    <row r="1843" spans="21:21" x14ac:dyDescent="0.25">
      <c r="U1843" s="38" t="s">
        <v>1251</v>
      </c>
    </row>
    <row r="1844" spans="21:21" x14ac:dyDescent="0.25">
      <c r="U1844" s="38" t="s">
        <v>1252</v>
      </c>
    </row>
    <row r="1845" spans="21:21" x14ac:dyDescent="0.25">
      <c r="U1845" s="38" t="s">
        <v>1253</v>
      </c>
    </row>
    <row r="1846" spans="21:21" x14ac:dyDescent="0.25">
      <c r="U1846" s="38" t="s">
        <v>1254</v>
      </c>
    </row>
    <row r="1847" spans="21:21" x14ac:dyDescent="0.25">
      <c r="U1847" s="38" t="s">
        <v>1255</v>
      </c>
    </row>
    <row r="1848" spans="21:21" x14ac:dyDescent="0.25">
      <c r="U1848" s="38" t="s">
        <v>1256</v>
      </c>
    </row>
    <row r="1849" spans="21:21" x14ac:dyDescent="0.25">
      <c r="U1849" s="38" t="s">
        <v>1257</v>
      </c>
    </row>
    <row r="1850" spans="21:21" x14ac:dyDescent="0.25">
      <c r="U1850" s="38" t="s">
        <v>1258</v>
      </c>
    </row>
    <row r="1851" spans="21:21" x14ac:dyDescent="0.25">
      <c r="U1851" s="38" t="s">
        <v>1259</v>
      </c>
    </row>
    <row r="1852" spans="21:21" x14ac:dyDescent="0.25">
      <c r="U1852" s="38" t="s">
        <v>1260</v>
      </c>
    </row>
    <row r="1853" spans="21:21" x14ac:dyDescent="0.25">
      <c r="U1853" s="38" t="s">
        <v>1261</v>
      </c>
    </row>
    <row r="1854" spans="21:21" x14ac:dyDescent="0.25">
      <c r="U1854" s="38" t="s">
        <v>1262</v>
      </c>
    </row>
    <row r="1855" spans="21:21" x14ac:dyDescent="0.25">
      <c r="U1855" s="38" t="s">
        <v>1263</v>
      </c>
    </row>
    <row r="1856" spans="21:21" x14ac:dyDescent="0.25">
      <c r="U1856" s="38" t="s">
        <v>1264</v>
      </c>
    </row>
    <row r="1857" spans="21:21" x14ac:dyDescent="0.25">
      <c r="U1857" s="38" t="s">
        <v>1265</v>
      </c>
    </row>
    <row r="1858" spans="21:21" x14ac:dyDescent="0.25">
      <c r="U1858" s="38" t="s">
        <v>1266</v>
      </c>
    </row>
    <row r="1859" spans="21:21" x14ac:dyDescent="0.25">
      <c r="U1859" s="38" t="s">
        <v>1366</v>
      </c>
    </row>
    <row r="1860" spans="21:21" x14ac:dyDescent="0.25">
      <c r="U1860" t="s">
        <v>2077</v>
      </c>
    </row>
    <row r="1861" spans="21:21" x14ac:dyDescent="0.25">
      <c r="U1861" s="38" t="s">
        <v>1721</v>
      </c>
    </row>
    <row r="1862" spans="21:21" x14ac:dyDescent="0.25">
      <c r="U1862" t="s">
        <v>2078</v>
      </c>
    </row>
    <row r="1863" spans="21:21" x14ac:dyDescent="0.25">
      <c r="U1863" s="38" t="s">
        <v>1353</v>
      </c>
    </row>
    <row r="1864" spans="21:21" x14ac:dyDescent="0.25">
      <c r="U1864" s="38" t="s">
        <v>1777</v>
      </c>
    </row>
    <row r="1865" spans="21:21" x14ac:dyDescent="0.25">
      <c r="U1865" s="38" t="s">
        <v>1722</v>
      </c>
    </row>
    <row r="1866" spans="21:21" x14ac:dyDescent="0.25">
      <c r="U1866" s="38" t="s">
        <v>1723</v>
      </c>
    </row>
    <row r="1867" spans="21:21" x14ac:dyDescent="0.25">
      <c r="U1867" s="38" t="s">
        <v>1778</v>
      </c>
    </row>
    <row r="1868" spans="21:21" x14ac:dyDescent="0.25">
      <c r="U1868" s="38" t="s">
        <v>1779</v>
      </c>
    </row>
    <row r="1869" spans="21:21" x14ac:dyDescent="0.25">
      <c r="U1869" s="38" t="s">
        <v>1724</v>
      </c>
    </row>
    <row r="1870" spans="21:21" x14ac:dyDescent="0.25">
      <c r="U1870" s="38" t="s">
        <v>1472</v>
      </c>
    </row>
    <row r="1871" spans="21:21" x14ac:dyDescent="0.25">
      <c r="U1871" s="38" t="s">
        <v>1780</v>
      </c>
    </row>
    <row r="1872" spans="21:21" x14ac:dyDescent="0.25">
      <c r="U1872" s="38" t="s">
        <v>1725</v>
      </c>
    </row>
    <row r="1873" spans="21:21" x14ac:dyDescent="0.25">
      <c r="U1873" s="38" t="s">
        <v>1364</v>
      </c>
    </row>
    <row r="1874" spans="21:21" x14ac:dyDescent="0.25">
      <c r="U1874" s="38" t="s">
        <v>1451</v>
      </c>
    </row>
    <row r="1875" spans="21:21" x14ac:dyDescent="0.25">
      <c r="U1875" s="38" t="s">
        <v>1450</v>
      </c>
    </row>
    <row r="1876" spans="21:21" x14ac:dyDescent="0.25">
      <c r="U1876" s="38" t="s">
        <v>1453</v>
      </c>
    </row>
    <row r="1877" spans="21:21" x14ac:dyDescent="0.25">
      <c r="U1877" t="s">
        <v>1949</v>
      </c>
    </row>
    <row r="1878" spans="21:21" x14ac:dyDescent="0.25">
      <c r="U1878" t="s">
        <v>1950</v>
      </c>
    </row>
    <row r="1879" spans="21:21" x14ac:dyDescent="0.25">
      <c r="U1879" s="38" t="s">
        <v>1267</v>
      </c>
    </row>
    <row r="1880" spans="21:21" x14ac:dyDescent="0.25">
      <c r="U1880" s="38" t="s">
        <v>1268</v>
      </c>
    </row>
    <row r="1881" spans="21:21" x14ac:dyDescent="0.25">
      <c r="U1881" s="38" t="s">
        <v>1269</v>
      </c>
    </row>
    <row r="1882" spans="21:21" x14ac:dyDescent="0.25">
      <c r="U1882" s="38" t="s">
        <v>1270</v>
      </c>
    </row>
    <row r="1883" spans="21:21" x14ac:dyDescent="0.25">
      <c r="U1883" s="38" t="s">
        <v>1271</v>
      </c>
    </row>
    <row r="1884" spans="21:21" x14ac:dyDescent="0.25">
      <c r="U1884" s="38" t="s">
        <v>1272</v>
      </c>
    </row>
    <row r="1885" spans="21:21" x14ac:dyDescent="0.25">
      <c r="U1885" s="38" t="s">
        <v>1273</v>
      </c>
    </row>
    <row r="1886" spans="21:21" x14ac:dyDescent="0.25">
      <c r="U1886" s="38" t="s">
        <v>1274</v>
      </c>
    </row>
    <row r="1887" spans="21:21" x14ac:dyDescent="0.25">
      <c r="U1887" s="38" t="s">
        <v>1275</v>
      </c>
    </row>
    <row r="1888" spans="21:21" x14ac:dyDescent="0.25">
      <c r="U1888" s="38" t="s">
        <v>1276</v>
      </c>
    </row>
    <row r="1889" spans="21:21" x14ac:dyDescent="0.25">
      <c r="U1889" s="38" t="s">
        <v>1277</v>
      </c>
    </row>
    <row r="1890" spans="21:21" x14ac:dyDescent="0.25">
      <c r="U1890" s="38" t="s">
        <v>1278</v>
      </c>
    </row>
    <row r="1891" spans="21:21" x14ac:dyDescent="0.25">
      <c r="U1891" s="38" t="s">
        <v>1279</v>
      </c>
    </row>
    <row r="1892" spans="21:21" x14ac:dyDescent="0.25">
      <c r="U1892" s="38" t="s">
        <v>1280</v>
      </c>
    </row>
    <row r="1893" spans="21:21" x14ac:dyDescent="0.25">
      <c r="U1893" s="38" t="s">
        <v>1281</v>
      </c>
    </row>
    <row r="1894" spans="21:21" x14ac:dyDescent="0.25">
      <c r="U1894" s="38" t="s">
        <v>1282</v>
      </c>
    </row>
    <row r="1895" spans="21:21" x14ac:dyDescent="0.25">
      <c r="U1895" t="s">
        <v>2003</v>
      </c>
    </row>
    <row r="1896" spans="21:21" x14ac:dyDescent="0.25">
      <c r="U1896" s="38" t="s">
        <v>1283</v>
      </c>
    </row>
    <row r="1897" spans="21:21" x14ac:dyDescent="0.25">
      <c r="U1897" s="38" t="s">
        <v>1284</v>
      </c>
    </row>
    <row r="1898" spans="21:21" x14ac:dyDescent="0.25">
      <c r="U1898" s="38" t="s">
        <v>1285</v>
      </c>
    </row>
    <row r="1899" spans="21:21" x14ac:dyDescent="0.25">
      <c r="U1899" s="38" t="s">
        <v>1286</v>
      </c>
    </row>
    <row r="1900" spans="21:21" x14ac:dyDescent="0.25">
      <c r="U1900" s="38" t="s">
        <v>1287</v>
      </c>
    </row>
    <row r="1901" spans="21:21" x14ac:dyDescent="0.25">
      <c r="U1901" s="38" t="s">
        <v>1288</v>
      </c>
    </row>
    <row r="1902" spans="21:21" x14ac:dyDescent="0.25">
      <c r="U1902" s="38" t="s">
        <v>1289</v>
      </c>
    </row>
    <row r="1903" spans="21:21" x14ac:dyDescent="0.25">
      <c r="U1903" s="38" t="s">
        <v>1290</v>
      </c>
    </row>
    <row r="1904" spans="21:21" x14ac:dyDescent="0.25">
      <c r="U1904" s="38" t="s">
        <v>1434</v>
      </c>
    </row>
    <row r="1905" spans="21:21" x14ac:dyDescent="0.25">
      <c r="U1905" s="38" t="s">
        <v>1435</v>
      </c>
    </row>
    <row r="1906" spans="21:21" x14ac:dyDescent="0.25">
      <c r="U1906" s="38" t="s">
        <v>1436</v>
      </c>
    </row>
    <row r="1907" spans="21:21" x14ac:dyDescent="0.25">
      <c r="U1907" s="38" t="s">
        <v>1437</v>
      </c>
    </row>
    <row r="1908" spans="21:21" x14ac:dyDescent="0.25">
      <c r="U1908" s="38" t="s">
        <v>1433</v>
      </c>
    </row>
    <row r="1909" spans="21:21" x14ac:dyDescent="0.25">
      <c r="U1909" t="s">
        <v>1951</v>
      </c>
    </row>
    <row r="1910" spans="21:21" x14ac:dyDescent="0.25">
      <c r="U1910" t="s">
        <v>2079</v>
      </c>
    </row>
    <row r="1911" spans="21:21" x14ac:dyDescent="0.25">
      <c r="U1911" s="38" t="s">
        <v>1454</v>
      </c>
    </row>
    <row r="1912" spans="21:21" x14ac:dyDescent="0.25">
      <c r="U1912" s="38" t="s">
        <v>1458</v>
      </c>
    </row>
    <row r="1913" spans="21:21" x14ac:dyDescent="0.25">
      <c r="U1913" s="38" t="s">
        <v>1469</v>
      </c>
    </row>
    <row r="1914" spans="21:21" x14ac:dyDescent="0.25">
      <c r="U1914" s="38" t="s">
        <v>1459</v>
      </c>
    </row>
    <row r="1915" spans="21:21" x14ac:dyDescent="0.25">
      <c r="U1915" s="38" t="s">
        <v>1463</v>
      </c>
    </row>
    <row r="1916" spans="21:21" x14ac:dyDescent="0.25">
      <c r="U1916" s="38" t="s">
        <v>1464</v>
      </c>
    </row>
    <row r="1917" spans="21:21" x14ac:dyDescent="0.25">
      <c r="U1917" s="38" t="s">
        <v>1460</v>
      </c>
    </row>
    <row r="1918" spans="21:21" x14ac:dyDescent="0.25">
      <c r="U1918" s="38" t="s">
        <v>1465</v>
      </c>
    </row>
    <row r="1919" spans="21:21" x14ac:dyDescent="0.25">
      <c r="U1919" s="38" t="s">
        <v>1455</v>
      </c>
    </row>
    <row r="1920" spans="21:21" x14ac:dyDescent="0.25">
      <c r="U1920" s="38" t="s">
        <v>1461</v>
      </c>
    </row>
    <row r="1921" spans="21:21" x14ac:dyDescent="0.25">
      <c r="U1921" s="38" t="s">
        <v>1466</v>
      </c>
    </row>
    <row r="1922" spans="21:21" x14ac:dyDescent="0.25">
      <c r="U1922" s="38" t="s">
        <v>1470</v>
      </c>
    </row>
    <row r="1923" spans="21:21" x14ac:dyDescent="0.25">
      <c r="U1923" s="38" t="s">
        <v>1462</v>
      </c>
    </row>
    <row r="1924" spans="21:21" x14ac:dyDescent="0.25">
      <c r="U1924" s="38" t="s">
        <v>1467</v>
      </c>
    </row>
    <row r="1925" spans="21:21" x14ac:dyDescent="0.25">
      <c r="U1925" s="38" t="s">
        <v>1781</v>
      </c>
    </row>
  </sheetData>
  <sheetProtection algorithmName="SHA-512" hashValue="pKDIoqlV5nc71bNWo2R6WTNeDGGY1OsSTEU7IDldOraWwqRdrrD9QaNxG/yr+9fhZPn3IH0tDi74UCjn9Q/sdg==" saltValue="XnC4x9krANLrgYV3fHNurg==" spinCount="100000" sheet="1" objects="1" scenarios="1"/>
  <sortState xmlns:xlrd2="http://schemas.microsoft.com/office/spreadsheetml/2017/richdata2" ref="U3:U1470">
    <sortCondition ref="U3:U1470"/>
  </sortState>
  <mergeCells count="1">
    <mergeCell ref="F8:H8"/>
  </mergeCells>
  <dataValidations count="2">
    <dataValidation type="list" allowBlank="1" showInputMessage="1" showErrorMessage="1" sqref="D8" xr:uid="{00000000-0002-0000-0000-000000000000}">
      <formula1>$P$5:$P$7</formula1>
    </dataValidation>
    <dataValidation type="list" allowBlank="1" showInputMessage="1" showErrorMessage="1" sqref="D16" xr:uid="{00000000-0002-0000-0000-000001000000}">
      <formula1>$S$5:$S$17</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95"/>
  <sheetViews>
    <sheetView topLeftCell="C1" zoomScale="80" zoomScaleNormal="80" workbookViewId="0">
      <pane xSplit="3" ySplit="4" topLeftCell="F5" activePane="bottomRight" state="frozen"/>
      <selection activeCell="F38" sqref="F37:F38"/>
      <selection pane="topRight" activeCell="F38" sqref="F37:F38"/>
      <selection pane="bottomLeft" activeCell="F38" sqref="F37:F38"/>
      <selection pane="bottomRight" activeCell="C1" sqref="C1"/>
    </sheetView>
    <sheetView topLeftCell="C1" workbookViewId="1">
      <pane xSplit="3" ySplit="3" topLeftCell="F63" activePane="bottomRight" state="frozen"/>
      <selection activeCell="B30" sqref="B30"/>
      <selection pane="topRight" activeCell="B30" sqref="B30"/>
      <selection pane="bottomLeft" activeCell="B30" sqref="B30"/>
      <selection pane="bottomRight" activeCell="C2" sqref="C2"/>
    </sheetView>
  </sheetViews>
  <sheetFormatPr defaultRowHeight="15" x14ac:dyDescent="0.25"/>
  <cols>
    <col min="1" max="2" width="0" hidden="1" customWidth="1"/>
    <col min="3" max="3" width="12.5703125" customWidth="1"/>
    <col min="4" max="4" width="62.28515625" bestFit="1" customWidth="1"/>
    <col min="5" max="5" width="11.28515625" customWidth="1"/>
    <col min="6" max="6" width="10.140625" style="6" bestFit="1" customWidth="1"/>
    <col min="7" max="7" width="12" customWidth="1"/>
    <col min="20" max="20" width="9.140625" style="6"/>
  </cols>
  <sheetData>
    <row r="1" spans="1:43" x14ac:dyDescent="0.25">
      <c r="F1" s="6">
        <v>1</v>
      </c>
      <c r="G1">
        <v>2</v>
      </c>
      <c r="H1">
        <f>+G1+1</f>
        <v>3</v>
      </c>
      <c r="I1">
        <f t="shared" ref="I1:AO1" si="0">+H1+1</f>
        <v>4</v>
      </c>
      <c r="J1">
        <f t="shared" si="0"/>
        <v>5</v>
      </c>
      <c r="K1">
        <f t="shared" si="0"/>
        <v>6</v>
      </c>
      <c r="L1">
        <f t="shared" si="0"/>
        <v>7</v>
      </c>
      <c r="M1">
        <f t="shared" si="0"/>
        <v>8</v>
      </c>
      <c r="N1">
        <f t="shared" si="0"/>
        <v>9</v>
      </c>
      <c r="O1">
        <f t="shared" si="0"/>
        <v>10</v>
      </c>
      <c r="P1">
        <f t="shared" si="0"/>
        <v>11</v>
      </c>
      <c r="Q1">
        <f t="shared" si="0"/>
        <v>12</v>
      </c>
      <c r="R1">
        <f t="shared" si="0"/>
        <v>13</v>
      </c>
      <c r="S1">
        <f t="shared" si="0"/>
        <v>14</v>
      </c>
      <c r="T1" s="6">
        <f t="shared" si="0"/>
        <v>15</v>
      </c>
      <c r="U1">
        <f t="shared" si="0"/>
        <v>16</v>
      </c>
      <c r="V1">
        <f t="shared" si="0"/>
        <v>17</v>
      </c>
      <c r="W1">
        <f t="shared" si="0"/>
        <v>18</v>
      </c>
      <c r="X1">
        <f t="shared" si="0"/>
        <v>19</v>
      </c>
      <c r="Y1">
        <f t="shared" si="0"/>
        <v>20</v>
      </c>
      <c r="Z1">
        <f t="shared" si="0"/>
        <v>21</v>
      </c>
      <c r="AA1">
        <f t="shared" si="0"/>
        <v>22</v>
      </c>
      <c r="AB1">
        <f t="shared" si="0"/>
        <v>23</v>
      </c>
      <c r="AC1">
        <f t="shared" si="0"/>
        <v>24</v>
      </c>
      <c r="AD1">
        <f t="shared" si="0"/>
        <v>25</v>
      </c>
      <c r="AE1">
        <f t="shared" si="0"/>
        <v>26</v>
      </c>
      <c r="AF1">
        <f t="shared" si="0"/>
        <v>27</v>
      </c>
      <c r="AG1">
        <f t="shared" si="0"/>
        <v>28</v>
      </c>
      <c r="AH1">
        <f t="shared" si="0"/>
        <v>29</v>
      </c>
      <c r="AI1">
        <f t="shared" si="0"/>
        <v>30</v>
      </c>
      <c r="AJ1">
        <f t="shared" si="0"/>
        <v>31</v>
      </c>
      <c r="AK1">
        <f t="shared" si="0"/>
        <v>32</v>
      </c>
      <c r="AL1">
        <f t="shared" si="0"/>
        <v>33</v>
      </c>
      <c r="AM1">
        <f t="shared" si="0"/>
        <v>34</v>
      </c>
      <c r="AN1">
        <f t="shared" si="0"/>
        <v>35</v>
      </c>
      <c r="AO1">
        <f t="shared" si="0"/>
        <v>36</v>
      </c>
    </row>
    <row r="2" spans="1:43" x14ac:dyDescent="0.25">
      <c r="E2" t="s">
        <v>42</v>
      </c>
      <c r="F2" s="6" t="s">
        <v>1317</v>
      </c>
      <c r="T2" s="6" t="s">
        <v>69</v>
      </c>
    </row>
    <row r="3" spans="1:43" x14ac:dyDescent="0.25">
      <c r="C3" t="s">
        <v>36</v>
      </c>
      <c r="D3" s="2" t="s">
        <v>39</v>
      </c>
      <c r="F3" s="7">
        <v>44287</v>
      </c>
      <c r="G3" s="1">
        <v>44317</v>
      </c>
      <c r="H3" s="7">
        <v>44348</v>
      </c>
      <c r="I3" s="1">
        <v>44378</v>
      </c>
      <c r="J3" s="7">
        <v>44409</v>
      </c>
      <c r="K3" s="1">
        <v>44440</v>
      </c>
      <c r="L3" s="7">
        <v>44470</v>
      </c>
      <c r="M3" s="1">
        <v>44501</v>
      </c>
      <c r="N3" s="7">
        <v>44531</v>
      </c>
      <c r="O3" s="1">
        <v>44562</v>
      </c>
      <c r="P3" s="7">
        <v>44593</v>
      </c>
      <c r="Q3" s="1">
        <v>44621</v>
      </c>
      <c r="R3" s="7">
        <v>44652</v>
      </c>
      <c r="S3" s="1">
        <v>44682</v>
      </c>
      <c r="T3" s="7">
        <v>44713</v>
      </c>
      <c r="U3" s="1">
        <v>44743</v>
      </c>
      <c r="V3" s="7">
        <v>44774</v>
      </c>
      <c r="W3" s="1">
        <v>44805</v>
      </c>
      <c r="X3" s="7">
        <v>44835</v>
      </c>
      <c r="Y3" s="1">
        <v>44866</v>
      </c>
      <c r="Z3" s="7">
        <v>44896</v>
      </c>
      <c r="AA3" s="1">
        <v>44927</v>
      </c>
      <c r="AB3" s="7">
        <v>44958</v>
      </c>
      <c r="AC3" s="1">
        <v>44986</v>
      </c>
      <c r="AD3" s="7">
        <v>45017</v>
      </c>
      <c r="AE3" s="1">
        <v>45047</v>
      </c>
      <c r="AF3" s="7">
        <v>45078</v>
      </c>
      <c r="AG3" s="1">
        <v>45108</v>
      </c>
      <c r="AH3" s="7">
        <v>45139</v>
      </c>
      <c r="AI3" s="1">
        <v>45170</v>
      </c>
      <c r="AJ3" s="7">
        <v>45200</v>
      </c>
      <c r="AK3" s="1">
        <v>45231</v>
      </c>
      <c r="AL3" s="7">
        <v>45261</v>
      </c>
      <c r="AM3" s="1">
        <v>45292</v>
      </c>
      <c r="AN3" s="7">
        <v>45323</v>
      </c>
      <c r="AO3" s="1">
        <v>45352</v>
      </c>
    </row>
    <row r="4" spans="1:43" x14ac:dyDescent="0.25">
      <c r="F4" s="7"/>
      <c r="G4" s="1"/>
      <c r="H4" s="1"/>
      <c r="I4" s="1"/>
      <c r="J4" s="1"/>
      <c r="K4" s="1"/>
      <c r="L4" s="1"/>
      <c r="M4" s="1"/>
      <c r="N4" s="1"/>
      <c r="O4" s="1"/>
      <c r="P4" s="1"/>
      <c r="Q4" s="1"/>
      <c r="R4" s="1"/>
      <c r="S4" s="1"/>
      <c r="T4" s="7"/>
      <c r="U4" s="1"/>
      <c r="V4" s="1"/>
      <c r="W4" s="1"/>
      <c r="X4" s="1"/>
      <c r="Y4" s="1"/>
      <c r="Z4" s="1"/>
      <c r="AA4" s="1"/>
      <c r="AB4" s="1"/>
      <c r="AC4" s="1"/>
      <c r="AD4" s="1"/>
      <c r="AE4" s="1"/>
      <c r="AF4" s="1"/>
      <c r="AG4" s="1"/>
      <c r="AH4" s="1"/>
      <c r="AI4" s="1"/>
      <c r="AJ4" s="1"/>
      <c r="AK4" s="1"/>
      <c r="AL4" s="1"/>
      <c r="AM4" s="1"/>
      <c r="AN4" s="1"/>
      <c r="AO4" s="1"/>
      <c r="AP4" s="1"/>
      <c r="AQ4" s="1"/>
    </row>
    <row r="5" spans="1:43" x14ac:dyDescent="0.25">
      <c r="E5" s="3"/>
      <c r="F5" s="8"/>
      <c r="G5" s="3"/>
      <c r="H5" s="3"/>
      <c r="I5" s="3"/>
      <c r="J5" s="3"/>
      <c r="K5" s="3"/>
      <c r="L5" s="3"/>
      <c r="M5" s="3"/>
      <c r="N5" s="3"/>
      <c r="O5" s="3"/>
      <c r="P5" s="3"/>
      <c r="Q5" s="3"/>
      <c r="R5" s="3"/>
      <c r="S5" s="3"/>
      <c r="T5" s="8"/>
      <c r="U5" s="3"/>
      <c r="V5" s="3"/>
      <c r="W5" s="3"/>
      <c r="X5" s="3"/>
      <c r="Y5" s="3"/>
      <c r="Z5" s="3"/>
      <c r="AA5" s="3"/>
      <c r="AB5" s="3"/>
      <c r="AC5" s="3"/>
      <c r="AD5" s="3"/>
      <c r="AE5" s="3"/>
      <c r="AF5" s="3"/>
      <c r="AG5" s="3"/>
      <c r="AH5" s="3"/>
      <c r="AI5" s="3"/>
      <c r="AJ5" s="3"/>
      <c r="AK5" s="3"/>
      <c r="AL5" s="3"/>
      <c r="AM5" s="3"/>
      <c r="AN5" s="3"/>
      <c r="AO5" s="3"/>
    </row>
    <row r="6" spans="1:43" x14ac:dyDescent="0.25">
      <c r="A6" t="str">
        <f t="shared" ref="A6:A69" si="1">CONCATENATE(B6,C6,D6)</f>
        <v>11. Operations and Mainenace Labor (OML)</v>
      </c>
      <c r="B6">
        <v>1</v>
      </c>
      <c r="C6" t="s">
        <v>0</v>
      </c>
      <c r="E6" s="3"/>
      <c r="F6" s="8"/>
      <c r="G6" s="3"/>
      <c r="H6" s="3"/>
      <c r="I6" s="3"/>
      <c r="J6" s="3"/>
      <c r="K6" s="3"/>
      <c r="L6" s="3"/>
      <c r="M6" s="3"/>
      <c r="N6" s="3"/>
      <c r="O6" s="3"/>
      <c r="P6" s="3"/>
      <c r="Q6" s="3"/>
      <c r="R6" s="3"/>
      <c r="S6" s="3"/>
      <c r="T6" s="8"/>
      <c r="U6" s="3"/>
      <c r="V6" s="3"/>
      <c r="W6" s="3"/>
      <c r="X6" s="3"/>
      <c r="Y6" s="3"/>
      <c r="Z6" s="3"/>
      <c r="AA6" s="3"/>
      <c r="AB6" s="3"/>
      <c r="AC6" s="3"/>
      <c r="AD6" s="3"/>
      <c r="AE6" s="3"/>
      <c r="AF6" s="3"/>
      <c r="AG6" s="3"/>
      <c r="AH6" s="3"/>
      <c r="AI6" s="3"/>
      <c r="AJ6" s="3"/>
      <c r="AK6" s="3"/>
      <c r="AL6" s="3"/>
      <c r="AM6" s="3"/>
      <c r="AN6" s="3"/>
      <c r="AO6" s="3"/>
    </row>
    <row r="7" spans="1:43" x14ac:dyDescent="0.25">
      <c r="A7" t="str">
        <f t="shared" si="1"/>
        <v>1a(a) On-site based labor</v>
      </c>
      <c r="B7" t="s">
        <v>1318</v>
      </c>
      <c r="D7" t="s">
        <v>1</v>
      </c>
      <c r="E7" s="3"/>
      <c r="F7" s="8"/>
      <c r="G7" s="3"/>
      <c r="H7" s="3"/>
      <c r="I7" s="3"/>
      <c r="J7" s="3"/>
      <c r="K7" s="3"/>
      <c r="L7" s="3"/>
      <c r="M7" s="3"/>
      <c r="N7" s="3"/>
      <c r="O7" s="3"/>
      <c r="P7" s="3"/>
      <c r="Q7" s="3"/>
      <c r="R7" s="3"/>
      <c r="S7" s="3"/>
      <c r="T7" s="8"/>
      <c r="U7" s="3"/>
      <c r="V7" s="3"/>
      <c r="W7" s="3"/>
      <c r="X7" s="3"/>
      <c r="Y7" s="3"/>
      <c r="Z7" s="3"/>
      <c r="AA7" s="3"/>
      <c r="AB7" s="3"/>
      <c r="AC7" s="3"/>
      <c r="AD7" s="3"/>
      <c r="AE7" s="3"/>
      <c r="AF7" s="3"/>
      <c r="AG7" s="3"/>
      <c r="AH7" s="3"/>
      <c r="AI7" s="3"/>
      <c r="AJ7" s="3"/>
      <c r="AK7" s="3"/>
      <c r="AL7" s="3"/>
      <c r="AM7" s="3"/>
      <c r="AN7" s="3"/>
      <c r="AO7" s="3"/>
    </row>
    <row r="8" spans="1:43" x14ac:dyDescent="0.25">
      <c r="A8" t="str">
        <f t="shared" si="1"/>
        <v>1a           Staff size</v>
      </c>
      <c r="B8" t="s">
        <v>1318</v>
      </c>
      <c r="D8" t="s">
        <v>37</v>
      </c>
      <c r="E8" s="3"/>
      <c r="F8" s="8"/>
      <c r="G8" s="3"/>
      <c r="H8" s="3"/>
      <c r="I8" s="3"/>
      <c r="J8" s="3"/>
      <c r="K8" s="3"/>
      <c r="L8" s="3"/>
      <c r="M8" s="3"/>
      <c r="N8" s="3"/>
      <c r="O8" s="3"/>
      <c r="P8" s="3"/>
      <c r="Q8" s="3"/>
      <c r="R8" s="3"/>
      <c r="S8" s="3"/>
      <c r="T8" s="8"/>
      <c r="U8" s="3"/>
      <c r="V8" s="3"/>
      <c r="W8" s="3"/>
      <c r="X8" s="3"/>
      <c r="Y8" s="3"/>
      <c r="Z8" s="3"/>
      <c r="AA8" s="3"/>
      <c r="AB8" s="3"/>
      <c r="AC8" s="3"/>
      <c r="AD8" s="3"/>
      <c r="AE8" s="3"/>
      <c r="AF8" s="3"/>
      <c r="AG8" s="3"/>
      <c r="AH8" s="3"/>
      <c r="AI8" s="3"/>
      <c r="AJ8" s="3"/>
      <c r="AK8" s="3"/>
      <c r="AL8" s="3"/>
      <c r="AM8" s="3"/>
      <c r="AN8" s="3"/>
      <c r="AO8" s="3"/>
    </row>
    <row r="9" spans="1:43" x14ac:dyDescent="0.25">
      <c r="A9" t="str">
        <f t="shared" si="1"/>
        <v>1a           Cost</v>
      </c>
      <c r="B9" t="s">
        <v>1318</v>
      </c>
      <c r="D9" t="s">
        <v>38</v>
      </c>
      <c r="E9" s="3">
        <f>SUM(F9:AO9)</f>
        <v>0</v>
      </c>
      <c r="F9" s="8"/>
      <c r="G9" s="3"/>
      <c r="H9" s="3"/>
      <c r="I9" s="3"/>
      <c r="J9" s="3"/>
      <c r="K9" s="3"/>
      <c r="L9" s="3"/>
      <c r="M9" s="3"/>
      <c r="N9" s="3"/>
      <c r="O9" s="3"/>
      <c r="P9" s="3"/>
      <c r="Q9" s="3"/>
      <c r="R9" s="3"/>
      <c r="S9" s="3"/>
      <c r="T9" s="8"/>
      <c r="U9" s="3"/>
      <c r="V9" s="3"/>
      <c r="W9" s="3"/>
      <c r="X9" s="3"/>
      <c r="Y9" s="3"/>
      <c r="Z9" s="3"/>
      <c r="AA9" s="3"/>
      <c r="AB9" s="3"/>
      <c r="AC9" s="3"/>
      <c r="AD9" s="3"/>
      <c r="AE9" s="3"/>
      <c r="AF9" s="3"/>
      <c r="AG9" s="3"/>
      <c r="AH9" s="3"/>
      <c r="AI9" s="3"/>
      <c r="AJ9" s="3"/>
      <c r="AK9" s="3"/>
      <c r="AL9" s="3"/>
      <c r="AM9" s="3"/>
      <c r="AN9" s="3"/>
      <c r="AO9" s="3"/>
    </row>
    <row r="10" spans="1:43" x14ac:dyDescent="0.25">
      <c r="A10" t="str">
        <f t="shared" si="1"/>
        <v>1a</v>
      </c>
      <c r="B10" t="s">
        <v>1318</v>
      </c>
      <c r="E10" s="3"/>
      <c r="F10" s="8"/>
      <c r="G10" s="3"/>
      <c r="H10" s="3"/>
      <c r="I10" s="3"/>
      <c r="J10" s="3"/>
      <c r="K10" s="3"/>
      <c r="L10" s="3"/>
      <c r="M10" s="3"/>
      <c r="N10" s="3"/>
      <c r="O10" s="3"/>
      <c r="P10" s="3"/>
      <c r="Q10" s="3"/>
      <c r="R10" s="3"/>
      <c r="S10" s="3"/>
      <c r="T10" s="8"/>
      <c r="U10" s="3"/>
      <c r="V10" s="3"/>
      <c r="W10" s="3"/>
      <c r="X10" s="3"/>
      <c r="Y10" s="3"/>
      <c r="Z10" s="3"/>
      <c r="AA10" s="3"/>
      <c r="AB10" s="3"/>
      <c r="AC10" s="3"/>
      <c r="AD10" s="3"/>
      <c r="AE10" s="3"/>
      <c r="AF10" s="3"/>
      <c r="AG10" s="3"/>
      <c r="AH10" s="3"/>
      <c r="AI10" s="3"/>
      <c r="AJ10" s="3"/>
      <c r="AK10" s="3"/>
      <c r="AL10" s="3"/>
      <c r="AM10" s="3"/>
      <c r="AN10" s="3"/>
      <c r="AO10" s="3"/>
    </row>
    <row r="11" spans="1:43" x14ac:dyDescent="0.25">
      <c r="A11" t="str">
        <f t="shared" si="1"/>
        <v>1b(b) Off-site based labor  engaged on-site</v>
      </c>
      <c r="B11" t="s">
        <v>1319</v>
      </c>
      <c r="D11" t="s">
        <v>2</v>
      </c>
      <c r="E11" s="3"/>
      <c r="F11" s="8"/>
      <c r="G11" s="3"/>
      <c r="H11" s="3"/>
      <c r="I11" s="3"/>
      <c r="J11" s="3"/>
      <c r="K11" s="3"/>
      <c r="L11" s="3"/>
      <c r="M11" s="3"/>
      <c r="N11" s="3"/>
      <c r="O11" s="3"/>
      <c r="P11" s="3"/>
      <c r="Q11" s="3"/>
      <c r="R11" s="3"/>
      <c r="S11" s="3"/>
      <c r="T11" s="8"/>
      <c r="U11" s="3"/>
      <c r="V11" s="3"/>
      <c r="W11" s="3"/>
      <c r="X11" s="3"/>
      <c r="Y11" s="3"/>
      <c r="Z11" s="3"/>
      <c r="AA11" s="3"/>
      <c r="AB11" s="3"/>
      <c r="AC11" s="3"/>
      <c r="AD11" s="3"/>
      <c r="AE11" s="3"/>
      <c r="AF11" s="3"/>
      <c r="AG11" s="3"/>
      <c r="AH11" s="3"/>
      <c r="AI11" s="3"/>
      <c r="AJ11" s="3"/>
      <c r="AK11" s="3"/>
      <c r="AL11" s="3"/>
      <c r="AM11" s="3"/>
      <c r="AN11" s="3"/>
      <c r="AO11" s="3"/>
    </row>
    <row r="12" spans="1:43" x14ac:dyDescent="0.25">
      <c r="A12" t="str">
        <f t="shared" si="1"/>
        <v>1b           Staff size</v>
      </c>
      <c r="B12" t="s">
        <v>1319</v>
      </c>
      <c r="D12" t="s">
        <v>37</v>
      </c>
      <c r="E12" s="3"/>
      <c r="F12" s="8"/>
      <c r="G12" s="3"/>
      <c r="H12" s="3"/>
      <c r="I12" s="3"/>
      <c r="J12" s="3"/>
      <c r="K12" s="3"/>
      <c r="L12" s="3"/>
      <c r="M12" s="3"/>
      <c r="N12" s="3"/>
      <c r="O12" s="3"/>
      <c r="P12" s="3"/>
      <c r="Q12" s="3"/>
      <c r="R12" s="3"/>
      <c r="S12" s="3"/>
      <c r="T12" s="8"/>
      <c r="U12" s="3"/>
      <c r="V12" s="3"/>
      <c r="W12" s="3"/>
      <c r="X12" s="3"/>
      <c r="Y12" s="3"/>
      <c r="Z12" s="3"/>
      <c r="AA12" s="3"/>
      <c r="AB12" s="3"/>
      <c r="AC12" s="3"/>
      <c r="AD12" s="3"/>
      <c r="AE12" s="3"/>
      <c r="AF12" s="3"/>
      <c r="AG12" s="3"/>
      <c r="AH12" s="3"/>
      <c r="AI12" s="3"/>
      <c r="AJ12" s="3"/>
      <c r="AK12" s="3"/>
      <c r="AL12" s="3"/>
      <c r="AM12" s="3"/>
      <c r="AN12" s="3"/>
      <c r="AO12" s="3"/>
    </row>
    <row r="13" spans="1:43" x14ac:dyDescent="0.25">
      <c r="A13" t="str">
        <f t="shared" si="1"/>
        <v>1b           Cost</v>
      </c>
      <c r="B13" t="s">
        <v>1319</v>
      </c>
      <c r="D13" t="s">
        <v>38</v>
      </c>
      <c r="E13" s="3">
        <f>SUM(F13:AO13)</f>
        <v>0</v>
      </c>
      <c r="F13" s="8"/>
      <c r="G13" s="3"/>
      <c r="H13" s="3"/>
      <c r="I13" s="3"/>
      <c r="J13" s="3"/>
      <c r="K13" s="3"/>
      <c r="L13" s="3"/>
      <c r="M13" s="3"/>
      <c r="N13" s="3"/>
      <c r="O13" s="3"/>
      <c r="P13" s="3"/>
      <c r="Q13" s="3"/>
      <c r="R13" s="3"/>
      <c r="S13" s="3"/>
      <c r="T13" s="8"/>
      <c r="U13" s="3"/>
      <c r="V13" s="3"/>
      <c r="W13" s="3"/>
      <c r="X13" s="3"/>
      <c r="Y13" s="3"/>
      <c r="Z13" s="3"/>
      <c r="AA13" s="3"/>
      <c r="AB13" s="3"/>
      <c r="AC13" s="3"/>
      <c r="AD13" s="3"/>
      <c r="AE13" s="3"/>
      <c r="AF13" s="3"/>
      <c r="AG13" s="3"/>
      <c r="AH13" s="3"/>
      <c r="AI13" s="3"/>
      <c r="AJ13" s="3"/>
      <c r="AK13" s="3"/>
      <c r="AL13" s="3"/>
      <c r="AM13" s="3"/>
      <c r="AN13" s="3"/>
      <c r="AO13" s="3"/>
    </row>
    <row r="14" spans="1:43" x14ac:dyDescent="0.25">
      <c r="A14" t="str">
        <f t="shared" si="1"/>
        <v>1b</v>
      </c>
      <c r="B14" t="s">
        <v>1319</v>
      </c>
      <c r="E14" s="3"/>
      <c r="F14" s="8"/>
      <c r="G14" s="3"/>
      <c r="H14" s="3"/>
      <c r="I14" s="3"/>
      <c r="J14" s="3"/>
      <c r="K14" s="3"/>
      <c r="L14" s="3"/>
      <c r="M14" s="3"/>
      <c r="N14" s="3"/>
      <c r="O14" s="3"/>
      <c r="P14" s="3"/>
      <c r="Q14" s="3"/>
      <c r="R14" s="3"/>
      <c r="S14" s="3"/>
      <c r="T14" s="8"/>
      <c r="U14" s="3"/>
      <c r="V14" s="3"/>
      <c r="W14" s="3"/>
      <c r="X14" s="3"/>
      <c r="Y14" s="3"/>
      <c r="Z14" s="3"/>
      <c r="AA14" s="3"/>
      <c r="AB14" s="3"/>
      <c r="AC14" s="3"/>
      <c r="AD14" s="3"/>
      <c r="AE14" s="3"/>
      <c r="AF14" s="3"/>
      <c r="AG14" s="3"/>
      <c r="AH14" s="3"/>
      <c r="AI14" s="3"/>
      <c r="AJ14" s="3"/>
      <c r="AK14" s="3"/>
      <c r="AL14" s="3"/>
      <c r="AM14" s="3"/>
      <c r="AN14" s="3"/>
      <c r="AO14" s="3"/>
    </row>
    <row r="15" spans="1:43" x14ac:dyDescent="0.25">
      <c r="A15" t="str">
        <f t="shared" si="1"/>
        <v>1c(c) Off-site based labor engaged off-site</v>
      </c>
      <c r="B15" t="s">
        <v>1320</v>
      </c>
      <c r="D15" t="s">
        <v>3</v>
      </c>
      <c r="E15" s="3"/>
      <c r="F15" s="8"/>
      <c r="G15" s="3"/>
      <c r="H15" s="3"/>
      <c r="I15" s="3"/>
      <c r="J15" s="3"/>
      <c r="K15" s="3"/>
      <c r="L15" s="3"/>
      <c r="M15" s="3"/>
      <c r="N15" s="3"/>
      <c r="O15" s="3"/>
      <c r="P15" s="3"/>
      <c r="Q15" s="3"/>
      <c r="R15" s="3"/>
      <c r="S15" s="3"/>
      <c r="T15" s="8"/>
      <c r="U15" s="3"/>
      <c r="V15" s="3"/>
      <c r="W15" s="3"/>
      <c r="X15" s="3"/>
      <c r="Y15" s="3"/>
      <c r="Z15" s="3"/>
      <c r="AA15" s="3"/>
      <c r="AB15" s="3"/>
      <c r="AC15" s="3"/>
      <c r="AD15" s="3"/>
      <c r="AE15" s="3"/>
      <c r="AF15" s="3"/>
      <c r="AG15" s="3"/>
      <c r="AH15" s="3"/>
      <c r="AI15" s="3"/>
      <c r="AJ15" s="3"/>
      <c r="AK15" s="3"/>
      <c r="AL15" s="3"/>
      <c r="AM15" s="3"/>
      <c r="AN15" s="3"/>
      <c r="AO15" s="3"/>
    </row>
    <row r="16" spans="1:43" x14ac:dyDescent="0.25">
      <c r="A16" t="str">
        <f t="shared" si="1"/>
        <v>1c           Staff size</v>
      </c>
      <c r="B16" t="s">
        <v>1320</v>
      </c>
      <c r="D16" t="s">
        <v>37</v>
      </c>
      <c r="E16" s="3"/>
      <c r="F16" s="8"/>
      <c r="G16" s="3"/>
      <c r="H16" s="3"/>
      <c r="I16" s="3"/>
      <c r="J16" s="3"/>
      <c r="K16" s="3"/>
      <c r="L16" s="3"/>
      <c r="M16" s="3"/>
      <c r="N16" s="3"/>
      <c r="O16" s="3"/>
      <c r="P16" s="3"/>
      <c r="Q16" s="3"/>
      <c r="R16" s="3"/>
      <c r="S16" s="3"/>
      <c r="T16" s="8"/>
      <c r="U16" s="3"/>
      <c r="V16" s="3"/>
      <c r="W16" s="3"/>
      <c r="X16" s="3"/>
      <c r="Y16" s="3"/>
      <c r="Z16" s="3"/>
      <c r="AA16" s="3"/>
      <c r="AB16" s="3"/>
      <c r="AC16" s="3"/>
      <c r="AD16" s="3"/>
      <c r="AE16" s="3"/>
      <c r="AF16" s="3"/>
      <c r="AG16" s="3"/>
      <c r="AH16" s="3"/>
      <c r="AI16" s="3"/>
      <c r="AJ16" s="3"/>
      <c r="AK16" s="3"/>
      <c r="AL16" s="3"/>
      <c r="AM16" s="3"/>
      <c r="AN16" s="3"/>
      <c r="AO16" s="3"/>
    </row>
    <row r="17" spans="1:41" x14ac:dyDescent="0.25">
      <c r="A17" t="str">
        <f t="shared" si="1"/>
        <v>1c           Cost</v>
      </c>
      <c r="B17" t="s">
        <v>1320</v>
      </c>
      <c r="D17" t="s">
        <v>38</v>
      </c>
      <c r="E17" s="3">
        <f>SUM(F17:AO17)</f>
        <v>0</v>
      </c>
      <c r="F17" s="8"/>
      <c r="G17" s="3"/>
      <c r="H17" s="3"/>
      <c r="I17" s="3"/>
      <c r="J17" s="3"/>
      <c r="K17" s="3"/>
      <c r="L17" s="3"/>
      <c r="M17" s="3"/>
      <c r="N17" s="3"/>
      <c r="O17" s="3"/>
      <c r="P17" s="3"/>
      <c r="Q17" s="3"/>
      <c r="R17" s="3"/>
      <c r="S17" s="3"/>
      <c r="T17" s="8"/>
      <c r="U17" s="3"/>
      <c r="V17" s="3"/>
      <c r="W17" s="3"/>
      <c r="X17" s="3"/>
      <c r="Y17" s="3"/>
      <c r="Z17" s="3"/>
      <c r="AA17" s="3"/>
      <c r="AB17" s="3"/>
      <c r="AC17" s="3"/>
      <c r="AD17" s="3"/>
      <c r="AE17" s="3"/>
      <c r="AF17" s="3"/>
      <c r="AG17" s="3"/>
      <c r="AH17" s="3"/>
      <c r="AI17" s="3"/>
      <c r="AJ17" s="3"/>
      <c r="AK17" s="3"/>
      <c r="AL17" s="3"/>
      <c r="AM17" s="3"/>
      <c r="AN17" s="3"/>
      <c r="AO17" s="3"/>
    </row>
    <row r="18" spans="1:41" x14ac:dyDescent="0.25">
      <c r="A18" t="str">
        <f t="shared" si="1"/>
        <v>1c</v>
      </c>
      <c r="B18" t="s">
        <v>1320</v>
      </c>
      <c r="E18" s="3"/>
      <c r="F18" s="8"/>
      <c r="G18" s="3"/>
      <c r="H18" s="3"/>
      <c r="I18" s="3"/>
      <c r="J18" s="3"/>
      <c r="K18" s="3"/>
      <c r="L18" s="3"/>
      <c r="M18" s="3"/>
      <c r="N18" s="3"/>
      <c r="O18" s="3"/>
      <c r="P18" s="3"/>
      <c r="Q18" s="3"/>
      <c r="R18" s="3"/>
      <c r="S18" s="3"/>
      <c r="T18" s="8"/>
      <c r="U18" s="3"/>
      <c r="V18" s="3"/>
      <c r="W18" s="3"/>
      <c r="X18" s="3"/>
      <c r="Y18" s="3"/>
      <c r="Z18" s="3"/>
      <c r="AA18" s="3"/>
      <c r="AB18" s="3"/>
      <c r="AC18" s="3"/>
      <c r="AD18" s="3"/>
      <c r="AE18" s="3"/>
      <c r="AF18" s="3"/>
      <c r="AG18" s="3"/>
      <c r="AH18" s="3"/>
      <c r="AI18" s="3"/>
      <c r="AJ18" s="3"/>
      <c r="AK18" s="3"/>
      <c r="AL18" s="3"/>
      <c r="AM18" s="3"/>
      <c r="AN18" s="3"/>
      <c r="AO18" s="3"/>
    </row>
    <row r="19" spans="1:41" x14ac:dyDescent="0.25">
      <c r="A19" t="str">
        <f t="shared" si="1"/>
        <v>22. Administrative Expense (AE)</v>
      </c>
      <c r="B19">
        <v>2</v>
      </c>
      <c r="C19" t="s">
        <v>4</v>
      </c>
      <c r="E19" s="3"/>
      <c r="F19" s="8"/>
      <c r="G19" s="3"/>
      <c r="H19" s="3"/>
      <c r="I19" s="3"/>
      <c r="J19" s="3"/>
      <c r="K19" s="3"/>
      <c r="L19" s="3"/>
      <c r="M19" s="3"/>
      <c r="N19" s="3"/>
      <c r="O19" s="3"/>
      <c r="P19" s="3"/>
      <c r="Q19" s="3"/>
      <c r="R19" s="3"/>
      <c r="S19" s="3"/>
      <c r="T19" s="8"/>
      <c r="U19" s="3"/>
      <c r="V19" s="3"/>
      <c r="W19" s="3"/>
      <c r="X19" s="3"/>
      <c r="Y19" s="3"/>
      <c r="Z19" s="3"/>
      <c r="AA19" s="3"/>
      <c r="AB19" s="3"/>
      <c r="AC19" s="3"/>
      <c r="AD19" s="3"/>
      <c r="AE19" s="3"/>
      <c r="AF19" s="3"/>
      <c r="AG19" s="3"/>
      <c r="AH19" s="3"/>
      <c r="AI19" s="3"/>
      <c r="AJ19" s="3"/>
      <c r="AK19" s="3"/>
      <c r="AL19" s="3"/>
      <c r="AM19" s="3"/>
      <c r="AN19" s="3"/>
      <c r="AO19" s="3"/>
    </row>
    <row r="20" spans="1:41" x14ac:dyDescent="0.25">
      <c r="A20" t="str">
        <f t="shared" si="1"/>
        <v>2a(a) Employee expenses</v>
      </c>
      <c r="B20" t="s">
        <v>1321</v>
      </c>
      <c r="D20" t="s">
        <v>5</v>
      </c>
      <c r="E20" s="3">
        <f>SUM(F20:AO20)</f>
        <v>0</v>
      </c>
      <c r="F20" s="8"/>
      <c r="G20" s="3"/>
      <c r="H20" s="3"/>
      <c r="I20" s="3"/>
      <c r="J20" s="3"/>
      <c r="K20" s="3"/>
      <c r="L20" s="3"/>
      <c r="M20" s="3"/>
      <c r="N20" s="3"/>
      <c r="O20" s="3"/>
      <c r="P20" s="3"/>
      <c r="Q20" s="3"/>
      <c r="R20" s="3"/>
      <c r="S20" s="3"/>
      <c r="T20" s="8"/>
      <c r="U20" s="3"/>
      <c r="V20" s="3"/>
      <c r="W20" s="3"/>
      <c r="X20" s="3"/>
      <c r="Y20" s="3"/>
      <c r="Z20" s="3"/>
      <c r="AA20" s="3"/>
      <c r="AB20" s="3"/>
      <c r="AC20" s="3"/>
      <c r="AD20" s="3"/>
      <c r="AE20" s="3"/>
      <c r="AF20" s="3"/>
      <c r="AG20" s="3"/>
      <c r="AH20" s="3"/>
      <c r="AI20" s="3"/>
      <c r="AJ20" s="3"/>
      <c r="AK20" s="3"/>
      <c r="AL20" s="3"/>
      <c r="AM20" s="3"/>
      <c r="AN20" s="3"/>
      <c r="AO20" s="3"/>
    </row>
    <row r="21" spans="1:41" x14ac:dyDescent="0.25">
      <c r="A21" t="str">
        <f t="shared" si="1"/>
        <v>2a</v>
      </c>
      <c r="B21" t="s">
        <v>1321</v>
      </c>
      <c r="E21" s="3"/>
      <c r="F21" s="8"/>
      <c r="G21" s="3"/>
      <c r="H21" s="3"/>
      <c r="I21" s="3"/>
      <c r="J21" s="3"/>
      <c r="K21" s="3"/>
      <c r="L21" s="3"/>
      <c r="M21" s="3"/>
      <c r="N21" s="3"/>
      <c r="O21" s="3"/>
      <c r="P21" s="3"/>
      <c r="Q21" s="3"/>
      <c r="R21" s="3"/>
      <c r="S21" s="3"/>
      <c r="T21" s="8"/>
      <c r="U21" s="3"/>
      <c r="V21" s="3"/>
      <c r="W21" s="3"/>
      <c r="X21" s="3"/>
      <c r="Y21" s="3"/>
      <c r="Z21" s="3"/>
      <c r="AA21" s="3"/>
      <c r="AB21" s="3"/>
      <c r="AC21" s="3"/>
      <c r="AD21" s="3"/>
      <c r="AE21" s="3"/>
      <c r="AF21" s="3"/>
      <c r="AG21" s="3"/>
      <c r="AH21" s="3"/>
      <c r="AI21" s="3"/>
      <c r="AJ21" s="3"/>
      <c r="AK21" s="3"/>
      <c r="AL21" s="3"/>
      <c r="AM21" s="3"/>
      <c r="AN21" s="3"/>
      <c r="AO21" s="3"/>
    </row>
    <row r="22" spans="1:41" x14ac:dyDescent="0.25">
      <c r="A22" t="str">
        <f t="shared" si="1"/>
        <v>2b(b) Environmental fees</v>
      </c>
      <c r="B22" t="s">
        <v>1322</v>
      </c>
      <c r="D22" t="s">
        <v>6</v>
      </c>
      <c r="E22" s="3">
        <f>SUM(F22:AO22)</f>
        <v>0</v>
      </c>
      <c r="F22" s="8"/>
      <c r="G22" s="3"/>
      <c r="H22" s="3"/>
      <c r="I22" s="3"/>
      <c r="J22" s="3"/>
      <c r="K22" s="3"/>
      <c r="L22" s="3"/>
      <c r="M22" s="3"/>
      <c r="N22" s="3"/>
      <c r="O22" s="3"/>
      <c r="P22" s="3"/>
      <c r="Q22" s="3"/>
      <c r="R22" s="3"/>
      <c r="S22" s="3"/>
      <c r="T22" s="8"/>
      <c r="U22" s="3"/>
      <c r="V22" s="3"/>
      <c r="W22" s="3"/>
      <c r="X22" s="3"/>
      <c r="Y22" s="3"/>
      <c r="Z22" s="3"/>
      <c r="AA22" s="3"/>
      <c r="AB22" s="3"/>
      <c r="AC22" s="3"/>
      <c r="AD22" s="3"/>
      <c r="AE22" s="3"/>
      <c r="AF22" s="3"/>
      <c r="AG22" s="3"/>
      <c r="AH22" s="3"/>
      <c r="AI22" s="3"/>
      <c r="AJ22" s="3"/>
      <c r="AK22" s="3"/>
      <c r="AL22" s="3"/>
      <c r="AM22" s="3"/>
      <c r="AN22" s="3"/>
      <c r="AO22" s="3"/>
    </row>
    <row r="23" spans="1:41" x14ac:dyDescent="0.25">
      <c r="A23" t="str">
        <f t="shared" si="1"/>
        <v>2b</v>
      </c>
      <c r="B23" t="s">
        <v>1322</v>
      </c>
      <c r="E23" s="3"/>
      <c r="F23" s="8"/>
      <c r="G23" s="3"/>
      <c r="H23" s="3"/>
      <c r="I23" s="3"/>
      <c r="J23" s="3"/>
      <c r="K23" s="3"/>
      <c r="L23" s="3"/>
      <c r="M23" s="3"/>
      <c r="N23" s="3"/>
      <c r="O23" s="3"/>
      <c r="P23" s="3"/>
      <c r="Q23" s="3"/>
      <c r="R23" s="3"/>
      <c r="S23" s="3"/>
      <c r="T23" s="8"/>
      <c r="U23" s="3"/>
      <c r="V23" s="3"/>
      <c r="W23" s="3"/>
      <c r="X23" s="3"/>
      <c r="Y23" s="3"/>
      <c r="Z23" s="3"/>
      <c r="AA23" s="3"/>
      <c r="AB23" s="3"/>
      <c r="AC23" s="3"/>
      <c r="AD23" s="3"/>
      <c r="AE23" s="3"/>
      <c r="AF23" s="3"/>
      <c r="AG23" s="3"/>
      <c r="AH23" s="3"/>
      <c r="AI23" s="3"/>
      <c r="AJ23" s="3"/>
      <c r="AK23" s="3"/>
      <c r="AL23" s="3"/>
      <c r="AM23" s="3"/>
      <c r="AN23" s="3"/>
      <c r="AO23" s="3"/>
    </row>
    <row r="24" spans="1:41" x14ac:dyDescent="0.25">
      <c r="A24" t="str">
        <f t="shared" si="1"/>
        <v>2c(c) Safety and operator training</v>
      </c>
      <c r="B24" t="s">
        <v>1323</v>
      </c>
      <c r="D24" t="s">
        <v>7</v>
      </c>
      <c r="E24" s="3">
        <f>SUM(F24:AO24)</f>
        <v>0</v>
      </c>
      <c r="F24" s="8"/>
      <c r="G24" s="3"/>
      <c r="H24" s="3"/>
      <c r="I24" s="3"/>
      <c r="J24" s="3"/>
      <c r="K24" s="3"/>
      <c r="L24" s="3"/>
      <c r="M24" s="3"/>
      <c r="N24" s="3"/>
      <c r="O24" s="3"/>
      <c r="P24" s="3"/>
      <c r="Q24" s="3"/>
      <c r="R24" s="3"/>
      <c r="S24" s="3"/>
      <c r="T24" s="8"/>
      <c r="U24" s="3"/>
      <c r="V24" s="3"/>
      <c r="W24" s="3"/>
      <c r="X24" s="3"/>
      <c r="Y24" s="3"/>
      <c r="Z24" s="3"/>
      <c r="AA24" s="3"/>
      <c r="AB24" s="3"/>
      <c r="AC24" s="3"/>
      <c r="AD24" s="3"/>
      <c r="AE24" s="3"/>
      <c r="AF24" s="3"/>
      <c r="AG24" s="3"/>
      <c r="AH24" s="3"/>
      <c r="AI24" s="3"/>
      <c r="AJ24" s="3"/>
      <c r="AK24" s="3"/>
      <c r="AL24" s="3"/>
      <c r="AM24" s="3"/>
      <c r="AN24" s="3"/>
      <c r="AO24" s="3"/>
    </row>
    <row r="25" spans="1:41" x14ac:dyDescent="0.25">
      <c r="A25" t="str">
        <f t="shared" si="1"/>
        <v>2c</v>
      </c>
      <c r="B25" t="s">
        <v>1323</v>
      </c>
      <c r="E25" s="3"/>
      <c r="F25" s="8"/>
      <c r="G25" s="3"/>
      <c r="H25" s="3"/>
      <c r="I25" s="3"/>
      <c r="J25" s="3"/>
      <c r="K25" s="3"/>
      <c r="L25" s="3"/>
      <c r="M25" s="3"/>
      <c r="N25" s="3"/>
      <c r="O25" s="3"/>
      <c r="P25" s="3"/>
      <c r="Q25" s="3"/>
      <c r="R25" s="3"/>
      <c r="S25" s="3"/>
      <c r="T25" s="8"/>
      <c r="U25" s="3"/>
      <c r="V25" s="3"/>
      <c r="W25" s="3"/>
      <c r="X25" s="3"/>
      <c r="Y25" s="3"/>
      <c r="Z25" s="3"/>
      <c r="AA25" s="3"/>
      <c r="AB25" s="3"/>
      <c r="AC25" s="3"/>
      <c r="AD25" s="3"/>
      <c r="AE25" s="3"/>
      <c r="AF25" s="3"/>
      <c r="AG25" s="3"/>
      <c r="AH25" s="3"/>
      <c r="AI25" s="3"/>
      <c r="AJ25" s="3"/>
      <c r="AK25" s="3"/>
      <c r="AL25" s="3"/>
      <c r="AM25" s="3"/>
      <c r="AN25" s="3"/>
      <c r="AO25" s="3"/>
    </row>
    <row r="26" spans="1:41" x14ac:dyDescent="0.25">
      <c r="A26" t="str">
        <f t="shared" si="1"/>
        <v>2d(d) Office supplies</v>
      </c>
      <c r="B26" t="s">
        <v>1324</v>
      </c>
      <c r="D26" t="s">
        <v>8</v>
      </c>
      <c r="E26" s="3">
        <f>SUM(F26:AO26)</f>
        <v>0</v>
      </c>
      <c r="F26" s="8"/>
      <c r="G26" s="3"/>
      <c r="H26" s="3"/>
      <c r="I26" s="3"/>
      <c r="J26" s="3"/>
      <c r="K26" s="3"/>
      <c r="L26" s="3"/>
      <c r="M26" s="3"/>
      <c r="N26" s="3"/>
      <c r="O26" s="3"/>
      <c r="P26" s="3"/>
      <c r="Q26" s="3"/>
      <c r="R26" s="3"/>
      <c r="S26" s="3"/>
      <c r="T26" s="8"/>
      <c r="U26" s="3"/>
      <c r="V26" s="3"/>
      <c r="W26" s="3"/>
      <c r="X26" s="3"/>
      <c r="Y26" s="3"/>
      <c r="Z26" s="3"/>
      <c r="AA26" s="3"/>
      <c r="AB26" s="3"/>
      <c r="AC26" s="3"/>
      <c r="AD26" s="3"/>
      <c r="AE26" s="3"/>
      <c r="AF26" s="3"/>
      <c r="AG26" s="3"/>
      <c r="AH26" s="3"/>
      <c r="AI26" s="3"/>
      <c r="AJ26" s="3"/>
      <c r="AK26" s="3"/>
      <c r="AL26" s="3"/>
      <c r="AM26" s="3"/>
      <c r="AN26" s="3"/>
      <c r="AO26" s="3"/>
    </row>
    <row r="27" spans="1:41" x14ac:dyDescent="0.25">
      <c r="A27" t="str">
        <f t="shared" si="1"/>
        <v>2d</v>
      </c>
      <c r="B27" t="s">
        <v>1324</v>
      </c>
      <c r="E27" s="3"/>
      <c r="F27" s="8"/>
      <c r="G27" s="3"/>
      <c r="H27" s="3"/>
      <c r="I27" s="3"/>
      <c r="J27" s="3"/>
      <c r="K27" s="3"/>
      <c r="L27" s="3"/>
      <c r="M27" s="3"/>
      <c r="N27" s="3"/>
      <c r="O27" s="3"/>
      <c r="P27" s="3"/>
      <c r="Q27" s="3"/>
      <c r="R27" s="3"/>
      <c r="S27" s="3"/>
      <c r="T27" s="8"/>
      <c r="U27" s="3"/>
      <c r="V27" s="3"/>
      <c r="W27" s="3"/>
      <c r="X27" s="3"/>
      <c r="Y27" s="3"/>
      <c r="Z27" s="3"/>
      <c r="AA27" s="3"/>
      <c r="AB27" s="3"/>
      <c r="AC27" s="3"/>
      <c r="AD27" s="3"/>
      <c r="AE27" s="3"/>
      <c r="AF27" s="3"/>
      <c r="AG27" s="3"/>
      <c r="AH27" s="3"/>
      <c r="AI27" s="3"/>
      <c r="AJ27" s="3"/>
      <c r="AK27" s="3"/>
      <c r="AL27" s="3"/>
      <c r="AM27" s="3"/>
      <c r="AN27" s="3"/>
      <c r="AO27" s="3"/>
    </row>
    <row r="28" spans="1:41" x14ac:dyDescent="0.25">
      <c r="A28" t="str">
        <f t="shared" si="1"/>
        <v>2e(e) Communications</v>
      </c>
      <c r="B28" t="s">
        <v>1325</v>
      </c>
      <c r="D28" t="s">
        <v>9</v>
      </c>
      <c r="E28" s="3">
        <f>SUM(F28:AO28)</f>
        <v>0</v>
      </c>
      <c r="F28" s="8"/>
      <c r="G28" s="3"/>
      <c r="H28" s="3"/>
      <c r="I28" s="3"/>
      <c r="J28" s="3"/>
      <c r="K28" s="3"/>
      <c r="L28" s="3"/>
      <c r="M28" s="3"/>
      <c r="N28" s="3"/>
      <c r="O28" s="3"/>
      <c r="P28" s="3"/>
      <c r="Q28" s="3"/>
      <c r="R28" s="3"/>
      <c r="S28" s="3"/>
      <c r="T28" s="8"/>
      <c r="U28" s="3"/>
      <c r="V28" s="3"/>
      <c r="W28" s="3"/>
      <c r="X28" s="3"/>
      <c r="Y28" s="3"/>
      <c r="Z28" s="3"/>
      <c r="AA28" s="3"/>
      <c r="AB28" s="3"/>
      <c r="AC28" s="3"/>
      <c r="AD28" s="3"/>
      <c r="AE28" s="3"/>
      <c r="AF28" s="3"/>
      <c r="AG28" s="3"/>
      <c r="AH28" s="3"/>
      <c r="AI28" s="3"/>
      <c r="AJ28" s="3"/>
      <c r="AK28" s="3"/>
      <c r="AL28" s="3"/>
      <c r="AM28" s="3"/>
      <c r="AN28" s="3"/>
      <c r="AO28" s="3"/>
    </row>
    <row r="29" spans="1:41" x14ac:dyDescent="0.25">
      <c r="A29" t="str">
        <f t="shared" si="1"/>
        <v>2e</v>
      </c>
      <c r="B29" t="s">
        <v>1325</v>
      </c>
      <c r="E29" s="3"/>
      <c r="F29" s="8"/>
      <c r="G29" s="3"/>
      <c r="H29" s="3"/>
      <c r="I29" s="3"/>
      <c r="J29" s="3"/>
      <c r="K29" s="3"/>
      <c r="L29" s="3"/>
      <c r="M29" s="3"/>
      <c r="N29" s="3"/>
      <c r="O29" s="3"/>
      <c r="P29" s="3"/>
      <c r="Q29" s="3"/>
      <c r="R29" s="3"/>
      <c r="S29" s="3"/>
      <c r="T29" s="8"/>
      <c r="U29" s="3"/>
      <c r="V29" s="3"/>
      <c r="W29" s="3"/>
      <c r="X29" s="3"/>
      <c r="Y29" s="3"/>
      <c r="Z29" s="3"/>
      <c r="AA29" s="3"/>
      <c r="AB29" s="3"/>
      <c r="AC29" s="3"/>
      <c r="AD29" s="3"/>
      <c r="AE29" s="3"/>
      <c r="AF29" s="3"/>
      <c r="AG29" s="3"/>
      <c r="AH29" s="3"/>
      <c r="AI29" s="3"/>
      <c r="AJ29" s="3"/>
      <c r="AK29" s="3"/>
      <c r="AL29" s="3"/>
      <c r="AM29" s="3"/>
      <c r="AN29" s="3"/>
      <c r="AO29" s="3"/>
    </row>
    <row r="30" spans="1:41" x14ac:dyDescent="0.25">
      <c r="A30" t="str">
        <f t="shared" si="1"/>
        <v>2f(f) Periodic plant tests, inspection and analysis</v>
      </c>
      <c r="B30" t="s">
        <v>1326</v>
      </c>
      <c r="D30" t="s">
        <v>10</v>
      </c>
      <c r="E30" s="3">
        <f>SUM(F30:AO30)</f>
        <v>0</v>
      </c>
      <c r="F30" s="8"/>
      <c r="G30" s="3"/>
      <c r="H30" s="3"/>
      <c r="I30" s="3"/>
      <c r="J30" s="3"/>
      <c r="K30" s="3"/>
      <c r="L30" s="3"/>
      <c r="M30" s="3"/>
      <c r="N30" s="3"/>
      <c r="O30" s="3"/>
      <c r="P30" s="3"/>
      <c r="Q30" s="3"/>
      <c r="R30" s="3"/>
      <c r="S30" s="3"/>
      <c r="T30" s="8"/>
      <c r="U30" s="3"/>
      <c r="V30" s="3"/>
      <c r="W30" s="3"/>
      <c r="X30" s="3"/>
      <c r="Y30" s="3"/>
      <c r="Z30" s="3"/>
      <c r="AA30" s="3"/>
      <c r="AB30" s="3"/>
      <c r="AC30" s="3"/>
      <c r="AD30" s="3"/>
      <c r="AE30" s="3"/>
      <c r="AF30" s="3"/>
      <c r="AG30" s="3"/>
      <c r="AH30" s="3"/>
      <c r="AI30" s="3"/>
      <c r="AJ30" s="3"/>
      <c r="AK30" s="3"/>
      <c r="AL30" s="3"/>
      <c r="AM30" s="3"/>
      <c r="AN30" s="3"/>
      <c r="AO30" s="3"/>
    </row>
    <row r="31" spans="1:41" x14ac:dyDescent="0.25">
      <c r="A31" t="str">
        <f t="shared" si="1"/>
        <v>2f</v>
      </c>
      <c r="B31" t="s">
        <v>1326</v>
      </c>
      <c r="E31" s="3"/>
      <c r="F31" s="8"/>
      <c r="G31" s="3"/>
      <c r="H31" s="3"/>
      <c r="I31" s="3"/>
      <c r="J31" s="3"/>
      <c r="K31" s="3"/>
      <c r="L31" s="3"/>
      <c r="M31" s="3"/>
      <c r="N31" s="3"/>
      <c r="O31" s="3"/>
      <c r="P31" s="3"/>
      <c r="Q31" s="3"/>
      <c r="R31" s="3"/>
      <c r="S31" s="3"/>
      <c r="T31" s="8"/>
      <c r="U31" s="3"/>
      <c r="V31" s="3"/>
      <c r="W31" s="3"/>
      <c r="X31" s="3"/>
      <c r="Y31" s="3"/>
      <c r="Z31" s="3"/>
      <c r="AA31" s="3"/>
      <c r="AB31" s="3"/>
      <c r="AC31" s="3"/>
      <c r="AD31" s="3"/>
      <c r="AE31" s="3"/>
      <c r="AF31" s="3"/>
      <c r="AG31" s="3"/>
      <c r="AH31" s="3"/>
      <c r="AI31" s="3"/>
      <c r="AJ31" s="3"/>
      <c r="AK31" s="3"/>
      <c r="AL31" s="3"/>
      <c r="AM31" s="3"/>
      <c r="AN31" s="3"/>
      <c r="AO31" s="3"/>
    </row>
    <row r="32" spans="1:41" x14ac:dyDescent="0.25">
      <c r="A32" t="str">
        <f t="shared" si="1"/>
        <v>2Other</v>
      </c>
      <c r="B32">
        <v>2</v>
      </c>
      <c r="D32" t="s">
        <v>35</v>
      </c>
      <c r="E32" s="3">
        <f>SUM(F32:AO32)</f>
        <v>0</v>
      </c>
      <c r="F32" s="8"/>
      <c r="G32" s="3"/>
      <c r="H32" s="3"/>
      <c r="I32" s="3"/>
      <c r="J32" s="3"/>
      <c r="K32" s="3"/>
      <c r="L32" s="3"/>
      <c r="M32" s="3"/>
      <c r="N32" s="3"/>
      <c r="O32" s="3"/>
      <c r="P32" s="3"/>
      <c r="Q32" s="3"/>
      <c r="R32" s="3"/>
      <c r="S32" s="3"/>
      <c r="T32" s="8"/>
      <c r="U32" s="3"/>
      <c r="V32" s="3"/>
      <c r="W32" s="3"/>
      <c r="X32" s="3"/>
      <c r="Y32" s="3"/>
      <c r="Z32" s="3"/>
      <c r="AA32" s="3"/>
      <c r="AB32" s="3"/>
      <c r="AC32" s="3"/>
      <c r="AD32" s="3"/>
      <c r="AE32" s="3"/>
      <c r="AF32" s="3"/>
      <c r="AG32" s="3"/>
      <c r="AH32" s="3"/>
      <c r="AI32" s="3"/>
      <c r="AJ32" s="3"/>
      <c r="AK32" s="3"/>
      <c r="AL32" s="3"/>
      <c r="AM32" s="3"/>
      <c r="AN32" s="3"/>
      <c r="AO32" s="3"/>
    </row>
    <row r="33" spans="1:41" x14ac:dyDescent="0.25">
      <c r="A33" t="str">
        <f t="shared" si="1"/>
        <v>2</v>
      </c>
      <c r="B33">
        <v>2</v>
      </c>
      <c r="E33" s="3"/>
      <c r="F33" s="8"/>
      <c r="G33" s="3"/>
      <c r="H33" s="3"/>
      <c r="I33" s="3"/>
      <c r="J33" s="3"/>
      <c r="K33" s="3"/>
      <c r="L33" s="3"/>
      <c r="M33" s="3"/>
      <c r="N33" s="3"/>
      <c r="O33" s="3"/>
      <c r="P33" s="3"/>
      <c r="Q33" s="3"/>
      <c r="R33" s="3"/>
      <c r="S33" s="3"/>
      <c r="T33" s="8"/>
      <c r="U33" s="3"/>
      <c r="V33" s="3"/>
      <c r="W33" s="3"/>
      <c r="X33" s="3"/>
      <c r="Y33" s="3"/>
      <c r="Z33" s="3"/>
      <c r="AA33" s="3"/>
      <c r="AB33" s="3"/>
      <c r="AC33" s="3"/>
      <c r="AD33" s="3"/>
      <c r="AE33" s="3"/>
      <c r="AF33" s="3"/>
      <c r="AG33" s="3"/>
      <c r="AH33" s="3"/>
      <c r="AI33" s="3"/>
      <c r="AJ33" s="3"/>
      <c r="AK33" s="3"/>
      <c r="AL33" s="3"/>
      <c r="AM33" s="3"/>
      <c r="AN33" s="3"/>
      <c r="AO33" s="3"/>
    </row>
    <row r="34" spans="1:41" x14ac:dyDescent="0.25">
      <c r="A34" t="str">
        <f t="shared" si="1"/>
        <v>2</v>
      </c>
      <c r="B34">
        <v>2</v>
      </c>
      <c r="E34" s="3"/>
      <c r="F34" s="8"/>
      <c r="G34" s="3"/>
      <c r="H34" s="3"/>
      <c r="I34" s="3"/>
      <c r="J34" s="3"/>
      <c r="K34" s="3"/>
      <c r="L34" s="3"/>
      <c r="M34" s="3"/>
      <c r="N34" s="3"/>
      <c r="O34" s="3"/>
      <c r="P34" s="3"/>
      <c r="Q34" s="3"/>
      <c r="R34" s="3"/>
      <c r="S34" s="3"/>
      <c r="T34" s="8"/>
      <c r="U34" s="3"/>
      <c r="V34" s="3"/>
      <c r="W34" s="3"/>
      <c r="X34" s="3"/>
      <c r="Y34" s="3"/>
      <c r="Z34" s="3"/>
      <c r="AA34" s="3"/>
      <c r="AB34" s="3"/>
      <c r="AC34" s="3"/>
      <c r="AD34" s="3"/>
      <c r="AE34" s="3"/>
      <c r="AF34" s="3"/>
      <c r="AG34" s="3"/>
      <c r="AH34" s="3"/>
      <c r="AI34" s="3"/>
      <c r="AJ34" s="3"/>
      <c r="AK34" s="3"/>
      <c r="AL34" s="3"/>
      <c r="AM34" s="3"/>
      <c r="AN34" s="3"/>
      <c r="AO34" s="3"/>
    </row>
    <row r="35" spans="1:41" x14ac:dyDescent="0.25">
      <c r="A35" t="str">
        <f t="shared" si="1"/>
        <v>33. Fuel Availability Expenses (FAE)</v>
      </c>
      <c r="B35">
        <v>3</v>
      </c>
      <c r="C35" t="s">
        <v>15</v>
      </c>
      <c r="E35" s="3"/>
      <c r="F35" s="8"/>
      <c r="G35" s="3"/>
      <c r="H35" s="3"/>
      <c r="I35" s="3"/>
      <c r="J35" s="3"/>
      <c r="K35" s="3"/>
      <c r="L35" s="3"/>
      <c r="M35" s="3"/>
      <c r="N35" s="3"/>
      <c r="O35" s="3"/>
      <c r="P35" s="3"/>
      <c r="Q35" s="3"/>
      <c r="R35" s="3"/>
      <c r="S35" s="3"/>
      <c r="T35" s="8"/>
      <c r="U35" s="3"/>
      <c r="V35" s="3"/>
      <c r="W35" s="3"/>
      <c r="X35" s="3"/>
      <c r="Y35" s="3"/>
      <c r="Z35" s="3"/>
      <c r="AA35" s="3"/>
      <c r="AB35" s="3"/>
      <c r="AC35" s="3"/>
      <c r="AD35" s="3"/>
      <c r="AE35" s="3"/>
      <c r="AF35" s="3"/>
      <c r="AG35" s="3"/>
      <c r="AH35" s="3"/>
      <c r="AI35" s="3"/>
      <c r="AJ35" s="3"/>
      <c r="AK35" s="3"/>
      <c r="AL35" s="3"/>
      <c r="AM35" s="3"/>
      <c r="AN35" s="3"/>
      <c r="AO35" s="3"/>
    </row>
    <row r="36" spans="1:41" x14ac:dyDescent="0.25">
      <c r="A36" t="str">
        <f t="shared" si="1"/>
        <v>3a(a) Fuel transportation</v>
      </c>
      <c r="B36" t="s">
        <v>1327</v>
      </c>
      <c r="D36" t="s">
        <v>11</v>
      </c>
      <c r="E36" s="3">
        <f>SUM(F36:AO36)</f>
        <v>0</v>
      </c>
      <c r="F36" s="8"/>
      <c r="G36" s="3"/>
      <c r="H36" s="3"/>
      <c r="I36" s="3"/>
      <c r="J36" s="3"/>
      <c r="K36" s="3"/>
      <c r="L36" s="3"/>
      <c r="M36" s="3"/>
      <c r="N36" s="3"/>
      <c r="O36" s="3"/>
      <c r="P36" s="3"/>
      <c r="Q36" s="3"/>
      <c r="R36" s="3"/>
      <c r="S36" s="3"/>
      <c r="T36" s="8"/>
      <c r="U36" s="3"/>
      <c r="V36" s="3"/>
      <c r="W36" s="3"/>
      <c r="X36" s="3"/>
      <c r="Y36" s="3"/>
      <c r="Z36" s="3"/>
      <c r="AA36" s="3"/>
      <c r="AB36" s="3"/>
      <c r="AC36" s="3"/>
      <c r="AD36" s="3"/>
      <c r="AE36" s="3"/>
      <c r="AF36" s="3"/>
      <c r="AG36" s="3"/>
      <c r="AH36" s="3"/>
      <c r="AI36" s="3"/>
      <c r="AJ36" s="3"/>
      <c r="AK36" s="3"/>
      <c r="AL36" s="3"/>
      <c r="AM36" s="3"/>
      <c r="AN36" s="3"/>
      <c r="AO36" s="3"/>
    </row>
    <row r="37" spans="1:41" x14ac:dyDescent="0.25">
      <c r="A37" t="str">
        <f t="shared" si="1"/>
        <v>3a</v>
      </c>
      <c r="B37" t="s">
        <v>1327</v>
      </c>
      <c r="E37" s="3"/>
      <c r="F37" s="8"/>
      <c r="G37" s="3"/>
      <c r="H37" s="3"/>
      <c r="I37" s="3"/>
      <c r="J37" s="3"/>
      <c r="K37" s="3"/>
      <c r="L37" s="3"/>
      <c r="M37" s="3"/>
      <c r="N37" s="3"/>
      <c r="O37" s="3"/>
      <c r="P37" s="3"/>
      <c r="Q37" s="3"/>
      <c r="R37" s="3"/>
      <c r="S37" s="3"/>
      <c r="T37" s="8"/>
      <c r="U37" s="3"/>
      <c r="V37" s="3"/>
      <c r="W37" s="3"/>
      <c r="X37" s="3"/>
      <c r="Y37" s="3"/>
      <c r="Z37" s="3"/>
      <c r="AA37" s="3"/>
      <c r="AB37" s="3"/>
      <c r="AC37" s="3"/>
      <c r="AD37" s="3"/>
      <c r="AE37" s="3"/>
      <c r="AF37" s="3"/>
      <c r="AG37" s="3"/>
      <c r="AH37" s="3"/>
      <c r="AI37" s="3"/>
      <c r="AJ37" s="3"/>
      <c r="AK37" s="3"/>
      <c r="AL37" s="3"/>
      <c r="AM37" s="3"/>
      <c r="AN37" s="3"/>
      <c r="AO37" s="3"/>
    </row>
    <row r="38" spans="1:41" x14ac:dyDescent="0.25">
      <c r="A38" t="str">
        <f t="shared" si="1"/>
        <v>3b(b) Storage costs</v>
      </c>
      <c r="B38" t="s">
        <v>1328</v>
      </c>
      <c r="D38" t="s">
        <v>12</v>
      </c>
      <c r="E38" s="3">
        <f>SUM(F38:AO38)</f>
        <v>0</v>
      </c>
      <c r="F38" s="8"/>
      <c r="G38" s="3"/>
      <c r="H38" s="3"/>
      <c r="I38" s="3"/>
      <c r="J38" s="3"/>
      <c r="K38" s="3"/>
      <c r="L38" s="3"/>
      <c r="M38" s="3"/>
      <c r="N38" s="3"/>
      <c r="O38" s="3"/>
      <c r="P38" s="3"/>
      <c r="Q38" s="3"/>
      <c r="R38" s="3"/>
      <c r="S38" s="3"/>
      <c r="T38" s="8"/>
      <c r="U38" s="3"/>
      <c r="V38" s="3"/>
      <c r="W38" s="3"/>
      <c r="X38" s="3"/>
      <c r="Y38" s="3"/>
      <c r="Z38" s="3"/>
      <c r="AA38" s="3"/>
      <c r="AB38" s="3"/>
      <c r="AC38" s="3"/>
      <c r="AD38" s="3"/>
      <c r="AE38" s="3"/>
      <c r="AF38" s="3"/>
      <c r="AG38" s="3"/>
      <c r="AH38" s="3"/>
      <c r="AI38" s="3"/>
      <c r="AJ38" s="3"/>
      <c r="AK38" s="3"/>
      <c r="AL38" s="3"/>
      <c r="AM38" s="3"/>
      <c r="AN38" s="3"/>
      <c r="AO38" s="3"/>
    </row>
    <row r="39" spans="1:41" x14ac:dyDescent="0.25">
      <c r="A39" t="str">
        <f t="shared" si="1"/>
        <v>3b</v>
      </c>
      <c r="B39" t="s">
        <v>1328</v>
      </c>
      <c r="E39" s="3"/>
      <c r="F39" s="8"/>
      <c r="G39" s="3"/>
      <c r="H39" s="3"/>
      <c r="I39" s="3"/>
      <c r="J39" s="3"/>
      <c r="K39" s="3"/>
      <c r="L39" s="3"/>
      <c r="M39" s="3"/>
      <c r="N39" s="3"/>
      <c r="O39" s="3"/>
      <c r="P39" s="3"/>
      <c r="Q39" s="3"/>
      <c r="R39" s="3"/>
      <c r="S39" s="3"/>
      <c r="T39" s="8"/>
      <c r="U39" s="3"/>
      <c r="V39" s="3"/>
      <c r="W39" s="3"/>
      <c r="X39" s="3"/>
      <c r="Y39" s="3"/>
      <c r="Z39" s="3"/>
      <c r="AA39" s="3"/>
      <c r="AB39" s="3"/>
      <c r="AC39" s="3"/>
      <c r="AD39" s="3"/>
      <c r="AE39" s="3"/>
      <c r="AF39" s="3"/>
      <c r="AG39" s="3"/>
      <c r="AH39" s="3"/>
      <c r="AI39" s="3"/>
      <c r="AJ39" s="3"/>
      <c r="AK39" s="3"/>
      <c r="AL39" s="3"/>
      <c r="AM39" s="3"/>
      <c r="AN39" s="3"/>
      <c r="AO39" s="3"/>
    </row>
    <row r="40" spans="1:41" x14ac:dyDescent="0.25">
      <c r="A40" t="str">
        <f t="shared" si="1"/>
        <v>3c(c) Gas balancing agreement costs</v>
      </c>
      <c r="B40" t="s">
        <v>1329</v>
      </c>
      <c r="D40" t="s">
        <v>13</v>
      </c>
      <c r="E40" s="3">
        <f>SUM(F40:AO40)</f>
        <v>0</v>
      </c>
      <c r="F40" s="8"/>
      <c r="G40" s="3"/>
      <c r="H40" s="3"/>
      <c r="I40" s="3"/>
      <c r="J40" s="3"/>
      <c r="K40" s="3"/>
      <c r="L40" s="3"/>
      <c r="M40" s="3"/>
      <c r="N40" s="3"/>
      <c r="O40" s="3"/>
      <c r="P40" s="3"/>
      <c r="Q40" s="3"/>
      <c r="R40" s="3"/>
      <c r="S40" s="3"/>
      <c r="T40" s="8"/>
      <c r="U40" s="3"/>
      <c r="V40" s="3"/>
      <c r="W40" s="3"/>
      <c r="X40" s="3"/>
      <c r="Y40" s="3"/>
      <c r="Z40" s="3"/>
      <c r="AA40" s="3"/>
      <c r="AB40" s="3"/>
      <c r="AC40" s="3"/>
      <c r="AD40" s="3"/>
      <c r="AE40" s="3"/>
      <c r="AF40" s="3"/>
      <c r="AG40" s="3"/>
      <c r="AH40" s="3"/>
      <c r="AI40" s="3"/>
      <c r="AJ40" s="3"/>
      <c r="AK40" s="3"/>
      <c r="AL40" s="3"/>
      <c r="AM40" s="3"/>
      <c r="AN40" s="3"/>
      <c r="AO40" s="3"/>
    </row>
    <row r="41" spans="1:41" x14ac:dyDescent="0.25">
      <c r="A41" t="str">
        <f t="shared" si="1"/>
        <v>3c</v>
      </c>
      <c r="B41" t="s">
        <v>1329</v>
      </c>
      <c r="E41" s="3"/>
      <c r="F41" s="8"/>
      <c r="G41" s="3"/>
      <c r="H41" s="3"/>
      <c r="I41" s="3"/>
      <c r="J41" s="3"/>
      <c r="K41" s="3"/>
      <c r="L41" s="3"/>
      <c r="M41" s="3"/>
      <c r="N41" s="3"/>
      <c r="O41" s="3"/>
      <c r="P41" s="3"/>
      <c r="Q41" s="3"/>
      <c r="R41" s="3"/>
      <c r="S41" s="3"/>
      <c r="T41" s="8"/>
      <c r="U41" s="3"/>
      <c r="V41" s="3"/>
      <c r="W41" s="3"/>
      <c r="X41" s="3"/>
      <c r="Y41" s="3"/>
      <c r="Z41" s="3"/>
      <c r="AA41" s="3"/>
      <c r="AB41" s="3"/>
      <c r="AC41" s="3"/>
      <c r="AD41" s="3"/>
      <c r="AE41" s="3"/>
      <c r="AF41" s="3"/>
      <c r="AG41" s="3"/>
      <c r="AH41" s="3"/>
      <c r="AI41" s="3"/>
      <c r="AJ41" s="3"/>
      <c r="AK41" s="3"/>
      <c r="AL41" s="3"/>
      <c r="AM41" s="3"/>
      <c r="AN41" s="3"/>
      <c r="AO41" s="3"/>
    </row>
    <row r="42" spans="1:41" x14ac:dyDescent="0.25">
      <c r="A42" t="str">
        <f t="shared" si="1"/>
        <v>3d(d) Gas park and loan services costs</v>
      </c>
      <c r="B42" t="s">
        <v>1330</v>
      </c>
      <c r="D42" t="s">
        <v>14</v>
      </c>
      <c r="E42" s="3">
        <f>SUM(F42:AO42)</f>
        <v>0</v>
      </c>
      <c r="F42" s="8"/>
      <c r="G42" s="3"/>
      <c r="H42" s="3"/>
      <c r="I42" s="3"/>
      <c r="J42" s="3"/>
      <c r="K42" s="3"/>
      <c r="L42" s="3"/>
      <c r="M42" s="3"/>
      <c r="N42" s="3"/>
      <c r="O42" s="3"/>
      <c r="P42" s="3"/>
      <c r="Q42" s="3"/>
      <c r="R42" s="3"/>
      <c r="S42" s="3"/>
      <c r="T42" s="8"/>
      <c r="U42" s="3"/>
      <c r="V42" s="3"/>
      <c r="W42" s="3"/>
      <c r="X42" s="3"/>
      <c r="Y42" s="3"/>
      <c r="Z42" s="3"/>
      <c r="AA42" s="3"/>
      <c r="AB42" s="3"/>
      <c r="AC42" s="3"/>
      <c r="AD42" s="3"/>
      <c r="AE42" s="3"/>
      <c r="AF42" s="3"/>
      <c r="AG42" s="3"/>
      <c r="AH42" s="3"/>
      <c r="AI42" s="3"/>
      <c r="AJ42" s="3"/>
      <c r="AK42" s="3"/>
      <c r="AL42" s="3"/>
      <c r="AM42" s="3"/>
      <c r="AN42" s="3"/>
      <c r="AO42" s="3"/>
    </row>
    <row r="43" spans="1:41" x14ac:dyDescent="0.25">
      <c r="A43" t="str">
        <f t="shared" si="1"/>
        <v>3d</v>
      </c>
      <c r="B43" t="s">
        <v>1330</v>
      </c>
      <c r="E43" s="3"/>
      <c r="F43" s="8"/>
      <c r="G43" s="3"/>
      <c r="H43" s="3"/>
      <c r="I43" s="3"/>
      <c r="J43" s="3"/>
      <c r="K43" s="3"/>
      <c r="L43" s="3"/>
      <c r="M43" s="3"/>
      <c r="N43" s="3"/>
      <c r="O43" s="3"/>
      <c r="P43" s="3"/>
      <c r="Q43" s="3"/>
      <c r="R43" s="3"/>
      <c r="S43" s="3"/>
      <c r="T43" s="8"/>
      <c r="U43" s="3"/>
      <c r="V43" s="3"/>
      <c r="W43" s="3"/>
      <c r="X43" s="3"/>
      <c r="Y43" s="3"/>
      <c r="Z43" s="3"/>
      <c r="AA43" s="3"/>
      <c r="AB43" s="3"/>
      <c r="AC43" s="3"/>
      <c r="AD43" s="3"/>
      <c r="AE43" s="3"/>
      <c r="AF43" s="3"/>
      <c r="AG43" s="3"/>
      <c r="AH43" s="3"/>
      <c r="AI43" s="3"/>
      <c r="AJ43" s="3"/>
      <c r="AK43" s="3"/>
      <c r="AL43" s="3"/>
      <c r="AM43" s="3"/>
      <c r="AN43" s="3"/>
      <c r="AO43" s="3"/>
    </row>
    <row r="44" spans="1:41" x14ac:dyDescent="0.25">
      <c r="A44" t="str">
        <f t="shared" si="1"/>
        <v>3Other</v>
      </c>
      <c r="B44">
        <v>3</v>
      </c>
      <c r="D44" t="s">
        <v>35</v>
      </c>
      <c r="E44" s="3">
        <f>SUM(F44:AO44)</f>
        <v>0</v>
      </c>
      <c r="F44" s="8"/>
      <c r="G44" s="3"/>
      <c r="H44" s="3"/>
      <c r="I44" s="3"/>
      <c r="J44" s="3"/>
      <c r="K44" s="3"/>
      <c r="L44" s="3"/>
      <c r="M44" s="3"/>
      <c r="N44" s="3"/>
      <c r="O44" s="3"/>
      <c r="P44" s="3"/>
      <c r="Q44" s="3"/>
      <c r="R44" s="3"/>
      <c r="S44" s="3"/>
      <c r="T44" s="8"/>
      <c r="U44" s="3"/>
      <c r="V44" s="3"/>
      <c r="W44" s="3"/>
      <c r="X44" s="3"/>
      <c r="Y44" s="3"/>
      <c r="Z44" s="3"/>
      <c r="AA44" s="3"/>
      <c r="AB44" s="3"/>
      <c r="AC44" s="3"/>
      <c r="AD44" s="3"/>
      <c r="AE44" s="3"/>
      <c r="AF44" s="3"/>
      <c r="AG44" s="3"/>
      <c r="AH44" s="3"/>
      <c r="AI44" s="3"/>
      <c r="AJ44" s="3"/>
      <c r="AK44" s="3"/>
      <c r="AL44" s="3"/>
      <c r="AM44" s="3"/>
      <c r="AN44" s="3"/>
      <c r="AO44" s="3"/>
    </row>
    <row r="45" spans="1:41" x14ac:dyDescent="0.25">
      <c r="A45" t="str">
        <f t="shared" si="1"/>
        <v>3</v>
      </c>
      <c r="B45">
        <v>3</v>
      </c>
      <c r="E45" s="3"/>
      <c r="F45" s="8"/>
      <c r="G45" s="3"/>
      <c r="H45" s="3"/>
      <c r="I45" s="3"/>
      <c r="J45" s="3"/>
      <c r="K45" s="3"/>
      <c r="L45" s="3"/>
      <c r="M45" s="3"/>
      <c r="N45" s="3"/>
      <c r="O45" s="3"/>
      <c r="P45" s="3"/>
      <c r="Q45" s="3"/>
      <c r="R45" s="3"/>
      <c r="S45" s="3"/>
      <c r="T45" s="8"/>
      <c r="U45" s="3"/>
      <c r="V45" s="3"/>
      <c r="W45" s="3"/>
      <c r="X45" s="3"/>
      <c r="Y45" s="3"/>
      <c r="Z45" s="3"/>
      <c r="AA45" s="3"/>
      <c r="AB45" s="3"/>
      <c r="AC45" s="3"/>
      <c r="AD45" s="3"/>
      <c r="AE45" s="3"/>
      <c r="AF45" s="3"/>
      <c r="AG45" s="3"/>
      <c r="AH45" s="3"/>
      <c r="AI45" s="3"/>
      <c r="AJ45" s="3"/>
      <c r="AK45" s="3"/>
      <c r="AL45" s="3"/>
      <c r="AM45" s="3"/>
      <c r="AN45" s="3"/>
      <c r="AO45" s="3"/>
    </row>
    <row r="46" spans="1:41" x14ac:dyDescent="0.25">
      <c r="A46" t="str">
        <f t="shared" si="1"/>
        <v>44. Maintenace Expenses (ME)</v>
      </c>
      <c r="B46">
        <v>4</v>
      </c>
      <c r="C46" t="s">
        <v>16</v>
      </c>
      <c r="E46" s="3"/>
      <c r="F46" s="8"/>
      <c r="G46" s="3"/>
      <c r="H46" s="3"/>
      <c r="I46" s="3"/>
      <c r="J46" s="3"/>
      <c r="K46" s="3"/>
      <c r="L46" s="3"/>
      <c r="M46" s="3"/>
      <c r="N46" s="3"/>
      <c r="O46" s="3"/>
      <c r="P46" s="3"/>
      <c r="Q46" s="3"/>
      <c r="R46" s="3"/>
      <c r="S46" s="3"/>
      <c r="T46" s="8"/>
      <c r="U46" s="3"/>
      <c r="V46" s="3"/>
      <c r="W46" s="3"/>
      <c r="X46" s="3"/>
      <c r="Y46" s="3"/>
      <c r="Z46" s="3"/>
      <c r="AA46" s="3"/>
      <c r="AB46" s="3"/>
      <c r="AC46" s="3"/>
      <c r="AD46" s="3"/>
      <c r="AE46" s="3"/>
      <c r="AF46" s="3"/>
      <c r="AG46" s="3"/>
      <c r="AH46" s="3"/>
      <c r="AI46" s="3"/>
      <c r="AJ46" s="3"/>
      <c r="AK46" s="3"/>
      <c r="AL46" s="3"/>
      <c r="AM46" s="3"/>
      <c r="AN46" s="3"/>
      <c r="AO46" s="3"/>
    </row>
    <row r="47" spans="1:41" x14ac:dyDescent="0.25">
      <c r="A47" t="str">
        <f t="shared" si="1"/>
        <v>4a(a) Chemicals and materials</v>
      </c>
      <c r="B47" t="s">
        <v>1331</v>
      </c>
      <c r="D47" t="s">
        <v>18</v>
      </c>
      <c r="E47" s="3">
        <f>SUM(F47:AO47)</f>
        <v>0</v>
      </c>
      <c r="F47" s="8"/>
      <c r="G47" s="3"/>
      <c r="H47" s="3"/>
      <c r="I47" s="3"/>
      <c r="J47" s="3"/>
      <c r="K47" s="3"/>
      <c r="L47" s="3"/>
      <c r="M47" s="3"/>
      <c r="N47" s="3"/>
      <c r="O47" s="3"/>
      <c r="P47" s="3"/>
      <c r="Q47" s="3"/>
      <c r="R47" s="3"/>
      <c r="S47" s="3"/>
      <c r="T47" s="8"/>
      <c r="U47" s="3"/>
      <c r="V47" s="3"/>
      <c r="W47" s="3"/>
      <c r="X47" s="3"/>
      <c r="Y47" s="3"/>
      <c r="Z47" s="3"/>
      <c r="AA47" s="3"/>
      <c r="AB47" s="3"/>
      <c r="AC47" s="3"/>
      <c r="AD47" s="3"/>
      <c r="AE47" s="3"/>
      <c r="AF47" s="3"/>
      <c r="AG47" s="3"/>
      <c r="AH47" s="3"/>
      <c r="AI47" s="3"/>
      <c r="AJ47" s="3"/>
      <c r="AK47" s="3"/>
      <c r="AL47" s="3"/>
      <c r="AM47" s="3"/>
      <c r="AN47" s="3"/>
      <c r="AO47" s="3"/>
    </row>
    <row r="48" spans="1:41" x14ac:dyDescent="0.25">
      <c r="A48" t="str">
        <f t="shared" si="1"/>
        <v>4a</v>
      </c>
      <c r="B48" t="s">
        <v>1331</v>
      </c>
      <c r="E48" s="3"/>
      <c r="F48" s="8"/>
      <c r="G48" s="3"/>
      <c r="H48" s="3"/>
      <c r="I48" s="3"/>
      <c r="J48" s="3"/>
      <c r="K48" s="3"/>
      <c r="L48" s="3"/>
      <c r="M48" s="3"/>
      <c r="N48" s="3"/>
      <c r="O48" s="3"/>
      <c r="P48" s="3"/>
      <c r="Q48" s="3"/>
      <c r="R48" s="3"/>
      <c r="S48" s="3"/>
      <c r="T48" s="8"/>
      <c r="U48" s="3"/>
      <c r="V48" s="3"/>
      <c r="W48" s="3"/>
      <c r="X48" s="3"/>
      <c r="Y48" s="3"/>
      <c r="Z48" s="3"/>
      <c r="AA48" s="3"/>
      <c r="AB48" s="3"/>
      <c r="AC48" s="3"/>
      <c r="AD48" s="3"/>
      <c r="AE48" s="3"/>
      <c r="AF48" s="3"/>
      <c r="AG48" s="3"/>
      <c r="AH48" s="3"/>
      <c r="AI48" s="3"/>
      <c r="AJ48" s="3"/>
      <c r="AK48" s="3"/>
      <c r="AL48" s="3"/>
      <c r="AM48" s="3"/>
      <c r="AN48" s="3"/>
      <c r="AO48" s="3"/>
    </row>
    <row r="49" spans="1:41" x14ac:dyDescent="0.25">
      <c r="A49" t="str">
        <f t="shared" si="1"/>
        <v>4b(b) Rented maintenance equipment</v>
      </c>
      <c r="B49" t="s">
        <v>1332</v>
      </c>
      <c r="D49" t="s">
        <v>1315</v>
      </c>
      <c r="E49" s="3">
        <f>SUM(F49:AO49)</f>
        <v>0</v>
      </c>
      <c r="F49" s="8"/>
      <c r="G49" s="3"/>
      <c r="H49" s="3"/>
      <c r="I49" s="3"/>
      <c r="J49" s="3"/>
      <c r="K49" s="3"/>
      <c r="L49" s="3"/>
      <c r="M49" s="3"/>
      <c r="N49" s="3"/>
      <c r="O49" s="3"/>
      <c r="P49" s="3"/>
      <c r="Q49" s="3"/>
      <c r="R49" s="3"/>
      <c r="S49" s="3"/>
      <c r="T49" s="8"/>
      <c r="U49" s="3"/>
      <c r="V49" s="3"/>
      <c r="W49" s="3"/>
      <c r="X49" s="3"/>
      <c r="Y49" s="3"/>
      <c r="Z49" s="3"/>
      <c r="AA49" s="3"/>
      <c r="AB49" s="3"/>
      <c r="AC49" s="3"/>
      <c r="AD49" s="3"/>
      <c r="AE49" s="3"/>
      <c r="AF49" s="3"/>
      <c r="AG49" s="3"/>
      <c r="AH49" s="3"/>
      <c r="AI49" s="3"/>
      <c r="AJ49" s="3"/>
      <c r="AK49" s="3"/>
      <c r="AL49" s="3"/>
      <c r="AM49" s="3"/>
      <c r="AN49" s="3"/>
      <c r="AO49" s="3"/>
    </row>
    <row r="50" spans="1:41" x14ac:dyDescent="0.25">
      <c r="A50" t="str">
        <f t="shared" si="1"/>
        <v>4b</v>
      </c>
      <c r="B50" t="s">
        <v>1332</v>
      </c>
      <c r="E50" s="3"/>
      <c r="F50" s="8"/>
      <c r="G50" s="3"/>
      <c r="H50" s="3"/>
      <c r="I50" s="3"/>
      <c r="J50" s="3"/>
      <c r="K50" s="3"/>
      <c r="L50" s="3"/>
      <c r="M50" s="3"/>
      <c r="N50" s="3"/>
      <c r="O50" s="3"/>
      <c r="P50" s="3"/>
      <c r="Q50" s="3"/>
      <c r="R50" s="3"/>
      <c r="S50" s="3"/>
      <c r="T50" s="8"/>
      <c r="U50" s="3"/>
      <c r="V50" s="3"/>
      <c r="W50" s="3"/>
      <c r="X50" s="3"/>
      <c r="Y50" s="3"/>
      <c r="Z50" s="3"/>
      <c r="AA50" s="3"/>
      <c r="AB50" s="3"/>
      <c r="AC50" s="3"/>
      <c r="AD50" s="3"/>
      <c r="AE50" s="3"/>
      <c r="AF50" s="3"/>
      <c r="AG50" s="3"/>
      <c r="AH50" s="3"/>
      <c r="AI50" s="3"/>
      <c r="AJ50" s="3"/>
      <c r="AK50" s="3"/>
      <c r="AL50" s="3"/>
      <c r="AM50" s="3"/>
      <c r="AN50" s="3"/>
      <c r="AO50" s="3"/>
    </row>
    <row r="51" spans="1:41" x14ac:dyDescent="0.25">
      <c r="A51" t="str">
        <f t="shared" si="1"/>
        <v>4Other</v>
      </c>
      <c r="B51">
        <v>4</v>
      </c>
      <c r="D51" t="s">
        <v>35</v>
      </c>
      <c r="E51" s="3">
        <f>SUM(F51:AO51)</f>
        <v>0</v>
      </c>
      <c r="F51" s="8"/>
      <c r="G51" s="3"/>
      <c r="H51" s="3"/>
      <c r="I51" s="3"/>
      <c r="J51" s="3"/>
      <c r="K51" s="3"/>
      <c r="L51" s="3"/>
      <c r="M51" s="3"/>
      <c r="N51" s="3"/>
      <c r="O51" s="3"/>
      <c r="P51" s="3"/>
      <c r="Q51" s="3"/>
      <c r="R51" s="3"/>
      <c r="S51" s="3"/>
      <c r="T51" s="8"/>
      <c r="U51" s="3"/>
      <c r="V51" s="3"/>
      <c r="W51" s="3"/>
      <c r="X51" s="3"/>
      <c r="Y51" s="3"/>
      <c r="Z51" s="3"/>
      <c r="AA51" s="3"/>
      <c r="AB51" s="3"/>
      <c r="AC51" s="3"/>
      <c r="AD51" s="3"/>
      <c r="AE51" s="3"/>
      <c r="AF51" s="3"/>
      <c r="AG51" s="3"/>
      <c r="AH51" s="3"/>
      <c r="AI51" s="3"/>
      <c r="AJ51" s="3"/>
      <c r="AK51" s="3"/>
      <c r="AL51" s="3"/>
      <c r="AM51" s="3"/>
      <c r="AN51" s="3"/>
      <c r="AO51" s="3"/>
    </row>
    <row r="52" spans="1:41" x14ac:dyDescent="0.25">
      <c r="A52" t="str">
        <f t="shared" si="1"/>
        <v>4</v>
      </c>
      <c r="B52">
        <v>4</v>
      </c>
      <c r="E52" s="3"/>
      <c r="F52" s="8"/>
      <c r="G52" s="3"/>
      <c r="H52" s="3"/>
      <c r="I52" s="3"/>
      <c r="J52" s="3"/>
      <c r="K52" s="3"/>
      <c r="L52" s="3"/>
      <c r="M52" s="3"/>
      <c r="N52" s="3"/>
      <c r="O52" s="3"/>
      <c r="P52" s="3"/>
      <c r="Q52" s="3"/>
      <c r="R52" s="3"/>
      <c r="S52" s="3"/>
      <c r="T52" s="8"/>
      <c r="U52" s="3"/>
      <c r="V52" s="3"/>
      <c r="W52" s="3"/>
      <c r="X52" s="3"/>
      <c r="Y52" s="3"/>
      <c r="Z52" s="3"/>
      <c r="AA52" s="3"/>
      <c r="AB52" s="3"/>
      <c r="AC52" s="3"/>
      <c r="AD52" s="3"/>
      <c r="AE52" s="3"/>
      <c r="AF52" s="3"/>
      <c r="AG52" s="3"/>
      <c r="AH52" s="3"/>
      <c r="AI52" s="3"/>
      <c r="AJ52" s="3"/>
      <c r="AK52" s="3"/>
      <c r="AL52" s="3"/>
      <c r="AM52" s="3"/>
      <c r="AN52" s="3"/>
      <c r="AO52" s="3"/>
    </row>
    <row r="53" spans="1:41" x14ac:dyDescent="0.25">
      <c r="A53" t="str">
        <f t="shared" si="1"/>
        <v>55. Operating Expenses (OE)</v>
      </c>
      <c r="B53">
        <v>5</v>
      </c>
      <c r="C53" t="s">
        <v>17</v>
      </c>
      <c r="E53" s="3"/>
      <c r="F53" s="8"/>
      <c r="G53" s="3"/>
      <c r="H53" s="3"/>
      <c r="I53" s="3"/>
      <c r="J53" s="3"/>
      <c r="K53" s="3"/>
      <c r="L53" s="3"/>
      <c r="M53" s="3"/>
      <c r="N53" s="3"/>
      <c r="O53" s="3"/>
      <c r="P53" s="3"/>
      <c r="Q53" s="3"/>
      <c r="R53" s="3"/>
      <c r="S53" s="3"/>
      <c r="T53" s="8"/>
      <c r="U53" s="3"/>
      <c r="V53" s="3"/>
      <c r="W53" s="3"/>
      <c r="X53" s="3"/>
      <c r="Y53" s="3"/>
      <c r="Z53" s="3"/>
      <c r="AA53" s="3"/>
      <c r="AB53" s="3"/>
      <c r="AC53" s="3"/>
      <c r="AD53" s="3"/>
      <c r="AE53" s="3"/>
      <c r="AF53" s="3"/>
      <c r="AG53" s="3"/>
      <c r="AH53" s="3"/>
      <c r="AI53" s="3"/>
      <c r="AJ53" s="3"/>
      <c r="AK53" s="3"/>
      <c r="AL53" s="3"/>
      <c r="AM53" s="3"/>
      <c r="AN53" s="3"/>
      <c r="AO53" s="3"/>
    </row>
    <row r="54" spans="1:41" x14ac:dyDescent="0.25">
      <c r="A54" t="str">
        <f t="shared" si="1"/>
        <v>5a(a) Water treatment chemicals and lubricants</v>
      </c>
      <c r="B54" t="s">
        <v>1333</v>
      </c>
      <c r="D54" t="s">
        <v>19</v>
      </c>
      <c r="E54" s="3">
        <f>SUM(F54:AO54)</f>
        <v>0</v>
      </c>
      <c r="F54" s="8"/>
      <c r="G54" s="3"/>
      <c r="H54" s="3"/>
      <c r="I54" s="3"/>
      <c r="J54" s="3"/>
      <c r="K54" s="3"/>
      <c r="L54" s="3"/>
      <c r="M54" s="3"/>
      <c r="N54" s="3"/>
      <c r="O54" s="3"/>
      <c r="P54" s="3"/>
      <c r="Q54" s="3"/>
      <c r="R54" s="3"/>
      <c r="S54" s="3"/>
      <c r="T54" s="8"/>
      <c r="U54" s="3"/>
      <c r="V54" s="3"/>
      <c r="W54" s="3"/>
      <c r="X54" s="3"/>
      <c r="Y54" s="3"/>
      <c r="Z54" s="3"/>
      <c r="AA54" s="3"/>
      <c r="AB54" s="3"/>
      <c r="AC54" s="3"/>
      <c r="AD54" s="3"/>
      <c r="AE54" s="3"/>
      <c r="AF54" s="3"/>
      <c r="AG54" s="3"/>
      <c r="AH54" s="3"/>
      <c r="AI54" s="3"/>
      <c r="AJ54" s="3"/>
      <c r="AK54" s="3"/>
      <c r="AL54" s="3"/>
      <c r="AM54" s="3"/>
      <c r="AN54" s="3"/>
      <c r="AO54" s="3"/>
    </row>
    <row r="55" spans="1:41" x14ac:dyDescent="0.25">
      <c r="A55" t="str">
        <f t="shared" si="1"/>
        <v>5a</v>
      </c>
      <c r="B55" t="s">
        <v>1333</v>
      </c>
      <c r="E55" s="3"/>
      <c r="F55" s="8"/>
      <c r="G55" s="3"/>
      <c r="H55" s="3"/>
      <c r="I55" s="3"/>
      <c r="J55" s="3"/>
      <c r="K55" s="3"/>
      <c r="L55" s="3"/>
      <c r="M55" s="3"/>
      <c r="N55" s="3"/>
      <c r="O55" s="3"/>
      <c r="P55" s="3"/>
      <c r="Q55" s="3"/>
      <c r="R55" s="3"/>
      <c r="S55" s="3"/>
      <c r="T55" s="8"/>
      <c r="U55" s="3"/>
      <c r="V55" s="3"/>
      <c r="W55" s="3"/>
      <c r="X55" s="3"/>
      <c r="Y55" s="3"/>
      <c r="Z55" s="3"/>
      <c r="AA55" s="3"/>
      <c r="AB55" s="3"/>
      <c r="AC55" s="3"/>
      <c r="AD55" s="3"/>
      <c r="AE55" s="3"/>
      <c r="AF55" s="3"/>
      <c r="AG55" s="3"/>
      <c r="AH55" s="3"/>
      <c r="AI55" s="3"/>
      <c r="AJ55" s="3"/>
      <c r="AK55" s="3"/>
      <c r="AL55" s="3"/>
      <c r="AM55" s="3"/>
      <c r="AN55" s="3"/>
      <c r="AO55" s="3"/>
    </row>
    <row r="56" spans="1:41" x14ac:dyDescent="0.25">
      <c r="A56" t="str">
        <f t="shared" si="1"/>
        <v>5b(b) Water, gas and electric service (not for power generation)</v>
      </c>
      <c r="B56" t="s">
        <v>1334</v>
      </c>
      <c r="D56" t="s">
        <v>1316</v>
      </c>
      <c r="E56" s="3">
        <f>SUM(F56:AO56)</f>
        <v>0</v>
      </c>
      <c r="F56" s="8"/>
      <c r="G56" s="3"/>
      <c r="H56" s="3"/>
      <c r="I56" s="3"/>
      <c r="J56" s="3"/>
      <c r="K56" s="3"/>
      <c r="L56" s="3"/>
      <c r="M56" s="3"/>
      <c r="N56" s="3"/>
      <c r="O56" s="3"/>
      <c r="P56" s="3"/>
      <c r="Q56" s="3"/>
      <c r="R56" s="3"/>
      <c r="S56" s="3"/>
      <c r="T56" s="8"/>
      <c r="U56" s="3"/>
      <c r="V56" s="3"/>
      <c r="W56" s="3"/>
      <c r="X56" s="3"/>
      <c r="Y56" s="3"/>
      <c r="Z56" s="3"/>
      <c r="AA56" s="3"/>
      <c r="AB56" s="3"/>
      <c r="AC56" s="3"/>
      <c r="AD56" s="3"/>
      <c r="AE56" s="3"/>
      <c r="AF56" s="3"/>
      <c r="AG56" s="3"/>
      <c r="AH56" s="3"/>
      <c r="AI56" s="3"/>
      <c r="AJ56" s="3"/>
      <c r="AK56" s="3"/>
      <c r="AL56" s="3"/>
      <c r="AM56" s="3"/>
      <c r="AN56" s="3"/>
      <c r="AO56" s="3"/>
    </row>
    <row r="57" spans="1:41" x14ac:dyDescent="0.25">
      <c r="A57" t="str">
        <f t="shared" si="1"/>
        <v>5b</v>
      </c>
      <c r="B57" t="s">
        <v>1334</v>
      </c>
      <c r="E57" s="3"/>
      <c r="F57" s="8"/>
      <c r="G57" s="3"/>
      <c r="H57" s="3"/>
      <c r="I57" s="3"/>
      <c r="J57" s="3"/>
      <c r="K57" s="3"/>
      <c r="L57" s="3"/>
      <c r="M57" s="3"/>
      <c r="N57" s="3"/>
      <c r="O57" s="3"/>
      <c r="P57" s="3"/>
      <c r="Q57" s="3"/>
      <c r="R57" s="3"/>
      <c r="S57" s="3"/>
      <c r="T57" s="8"/>
      <c r="U57" s="3"/>
      <c r="V57" s="3"/>
      <c r="W57" s="3"/>
      <c r="X57" s="3"/>
      <c r="Y57" s="3"/>
      <c r="Z57" s="3"/>
      <c r="AA57" s="3"/>
      <c r="AB57" s="3"/>
      <c r="AC57" s="3"/>
      <c r="AD57" s="3"/>
      <c r="AE57" s="3"/>
      <c r="AF57" s="3"/>
      <c r="AG57" s="3"/>
      <c r="AH57" s="3"/>
      <c r="AI57" s="3"/>
      <c r="AJ57" s="3"/>
      <c r="AK57" s="3"/>
      <c r="AL57" s="3"/>
      <c r="AM57" s="3"/>
      <c r="AN57" s="3"/>
      <c r="AO57" s="3"/>
    </row>
    <row r="58" spans="1:41" x14ac:dyDescent="0.25">
      <c r="A58" t="str">
        <f t="shared" si="1"/>
        <v>5c(c) Waste water treatment</v>
      </c>
      <c r="B58" t="s">
        <v>1335</v>
      </c>
      <c r="D58" t="s">
        <v>20</v>
      </c>
      <c r="E58" s="3">
        <f>SUM(F58:AO58)</f>
        <v>0</v>
      </c>
      <c r="F58" s="8"/>
      <c r="G58" s="3"/>
      <c r="H58" s="3"/>
      <c r="I58" s="3"/>
      <c r="J58" s="3"/>
      <c r="K58" s="3"/>
      <c r="L58" s="3"/>
      <c r="M58" s="3"/>
      <c r="N58" s="3"/>
      <c r="O58" s="3"/>
      <c r="P58" s="3"/>
      <c r="Q58" s="3"/>
      <c r="R58" s="3"/>
      <c r="S58" s="3"/>
      <c r="T58" s="8"/>
      <c r="U58" s="3"/>
      <c r="V58" s="3"/>
      <c r="W58" s="3"/>
      <c r="X58" s="3"/>
      <c r="Y58" s="3"/>
      <c r="Z58" s="3"/>
      <c r="AA58" s="3"/>
      <c r="AB58" s="3"/>
      <c r="AC58" s="3"/>
      <c r="AD58" s="3"/>
      <c r="AE58" s="3"/>
      <c r="AF58" s="3"/>
      <c r="AG58" s="3"/>
      <c r="AH58" s="3"/>
      <c r="AI58" s="3"/>
      <c r="AJ58" s="3"/>
      <c r="AK58" s="3"/>
      <c r="AL58" s="3"/>
      <c r="AM58" s="3"/>
      <c r="AN58" s="3"/>
      <c r="AO58" s="3"/>
    </row>
    <row r="59" spans="1:41" x14ac:dyDescent="0.25">
      <c r="A59" t="str">
        <f t="shared" si="1"/>
        <v>5c</v>
      </c>
      <c r="B59" t="s">
        <v>1335</v>
      </c>
      <c r="E59" s="3"/>
      <c r="F59" s="8"/>
      <c r="G59" s="3"/>
      <c r="H59" s="3"/>
      <c r="I59" s="3"/>
      <c r="J59" s="3"/>
      <c r="K59" s="3"/>
      <c r="L59" s="3"/>
      <c r="M59" s="3"/>
      <c r="N59" s="3"/>
      <c r="O59" s="3"/>
      <c r="P59" s="3"/>
      <c r="Q59" s="3"/>
      <c r="R59" s="3"/>
      <c r="S59" s="3"/>
      <c r="T59" s="8"/>
      <c r="U59" s="3"/>
      <c r="V59" s="3"/>
      <c r="W59" s="3"/>
      <c r="X59" s="3"/>
      <c r="Y59" s="3"/>
      <c r="Z59" s="3"/>
      <c r="AA59" s="3"/>
      <c r="AB59" s="3"/>
      <c r="AC59" s="3"/>
      <c r="AD59" s="3"/>
      <c r="AE59" s="3"/>
      <c r="AF59" s="3"/>
      <c r="AG59" s="3"/>
      <c r="AH59" s="3"/>
      <c r="AI59" s="3"/>
      <c r="AJ59" s="3"/>
      <c r="AK59" s="3"/>
      <c r="AL59" s="3"/>
      <c r="AM59" s="3"/>
      <c r="AN59" s="3"/>
      <c r="AO59" s="3"/>
    </row>
    <row r="60" spans="1:41" x14ac:dyDescent="0.25">
      <c r="A60" t="str">
        <f t="shared" si="1"/>
        <v>5Other</v>
      </c>
      <c r="B60">
        <v>5</v>
      </c>
      <c r="D60" t="s">
        <v>35</v>
      </c>
      <c r="E60" s="3">
        <f>SUM(F60:AO60)</f>
        <v>0</v>
      </c>
      <c r="F60" s="8"/>
      <c r="G60" s="3"/>
      <c r="H60" s="3"/>
      <c r="I60" s="3"/>
      <c r="J60" s="3"/>
      <c r="K60" s="3"/>
      <c r="L60" s="3"/>
      <c r="M60" s="3"/>
      <c r="N60" s="3"/>
      <c r="O60" s="3"/>
      <c r="P60" s="3"/>
      <c r="Q60" s="3"/>
      <c r="R60" s="3"/>
      <c r="S60" s="3"/>
      <c r="T60" s="8"/>
      <c r="U60" s="3"/>
      <c r="V60" s="3"/>
      <c r="W60" s="3"/>
      <c r="X60" s="3"/>
      <c r="Y60" s="3"/>
      <c r="Z60" s="3"/>
      <c r="AA60" s="3"/>
      <c r="AB60" s="3"/>
      <c r="AC60" s="3"/>
      <c r="AD60" s="3"/>
      <c r="AE60" s="3"/>
      <c r="AF60" s="3"/>
      <c r="AG60" s="3"/>
      <c r="AH60" s="3"/>
      <c r="AI60" s="3"/>
      <c r="AJ60" s="3"/>
      <c r="AK60" s="3"/>
      <c r="AL60" s="3"/>
      <c r="AM60" s="3"/>
      <c r="AN60" s="3"/>
      <c r="AO60" s="3"/>
    </row>
    <row r="61" spans="1:41" x14ac:dyDescent="0.25">
      <c r="A61" t="str">
        <f t="shared" si="1"/>
        <v>5</v>
      </c>
      <c r="B61">
        <v>5</v>
      </c>
      <c r="E61" s="3"/>
      <c r="F61" s="8"/>
      <c r="G61" s="3"/>
      <c r="H61" s="3"/>
      <c r="I61" s="3"/>
      <c r="J61" s="3"/>
      <c r="K61" s="3"/>
      <c r="L61" s="3"/>
      <c r="M61" s="3"/>
      <c r="N61" s="3"/>
      <c r="O61" s="3"/>
      <c r="P61" s="3"/>
      <c r="Q61" s="3"/>
      <c r="R61" s="3"/>
      <c r="S61" s="3"/>
      <c r="T61" s="8"/>
      <c r="U61" s="3"/>
      <c r="V61" s="3"/>
      <c r="W61" s="3"/>
      <c r="X61" s="3"/>
      <c r="Y61" s="3"/>
      <c r="Z61" s="3"/>
      <c r="AA61" s="3"/>
      <c r="AB61" s="3"/>
      <c r="AC61" s="3"/>
      <c r="AD61" s="3"/>
      <c r="AE61" s="3"/>
      <c r="AF61" s="3"/>
      <c r="AG61" s="3"/>
      <c r="AH61" s="3"/>
      <c r="AI61" s="3"/>
      <c r="AJ61" s="3"/>
      <c r="AK61" s="3"/>
      <c r="AL61" s="3"/>
      <c r="AM61" s="3"/>
      <c r="AN61" s="3"/>
      <c r="AO61" s="3"/>
    </row>
    <row r="62" spans="1:41" x14ac:dyDescent="0.25">
      <c r="A62" t="str">
        <f t="shared" si="1"/>
        <v>66. Taxes, Fees and Insurance (TFI)</v>
      </c>
      <c r="B62">
        <v>6</v>
      </c>
      <c r="C62" t="s">
        <v>25</v>
      </c>
      <c r="E62" s="3"/>
      <c r="F62" s="8"/>
      <c r="G62" s="3"/>
      <c r="H62" s="3"/>
      <c r="I62" s="3"/>
      <c r="J62" s="3"/>
      <c r="K62" s="3"/>
      <c r="L62" s="3"/>
      <c r="M62" s="3"/>
      <c r="N62" s="3"/>
      <c r="O62" s="3"/>
      <c r="P62" s="3"/>
      <c r="Q62" s="3"/>
      <c r="R62" s="3"/>
      <c r="S62" s="3"/>
      <c r="T62" s="8"/>
      <c r="U62" s="3"/>
      <c r="V62" s="3"/>
      <c r="W62" s="3"/>
      <c r="X62" s="3"/>
      <c r="Y62" s="3"/>
      <c r="Z62" s="3"/>
      <c r="AA62" s="3"/>
      <c r="AB62" s="3"/>
      <c r="AC62" s="3"/>
      <c r="AD62" s="3"/>
      <c r="AE62" s="3"/>
      <c r="AF62" s="3"/>
      <c r="AG62" s="3"/>
      <c r="AH62" s="3"/>
      <c r="AI62" s="3"/>
      <c r="AJ62" s="3"/>
      <c r="AK62" s="3"/>
      <c r="AL62" s="3"/>
      <c r="AM62" s="3"/>
      <c r="AN62" s="3"/>
      <c r="AO62" s="3"/>
    </row>
    <row r="63" spans="1:41" x14ac:dyDescent="0.25">
      <c r="A63" t="str">
        <f t="shared" si="1"/>
        <v>6a(a) Insurance</v>
      </c>
      <c r="B63" t="s">
        <v>1336</v>
      </c>
      <c r="D63" t="s">
        <v>21</v>
      </c>
      <c r="E63" s="3">
        <f>SUM(F63:AO63)</f>
        <v>0</v>
      </c>
      <c r="F63" s="8"/>
      <c r="G63" s="3"/>
      <c r="H63" s="3"/>
      <c r="I63" s="3"/>
      <c r="J63" s="3"/>
      <c r="K63" s="3"/>
      <c r="L63" s="3"/>
      <c r="M63" s="3"/>
      <c r="N63" s="3"/>
      <c r="O63" s="3"/>
      <c r="P63" s="3"/>
      <c r="Q63" s="3"/>
      <c r="R63" s="3"/>
      <c r="S63" s="3"/>
      <c r="T63" s="8"/>
      <c r="U63" s="3"/>
      <c r="V63" s="3"/>
      <c r="W63" s="3"/>
      <c r="X63" s="3"/>
      <c r="Y63" s="3"/>
      <c r="Z63" s="3"/>
      <c r="AA63" s="3"/>
      <c r="AB63" s="3"/>
      <c r="AC63" s="3"/>
      <c r="AD63" s="3"/>
      <c r="AE63" s="3"/>
      <c r="AF63" s="3"/>
      <c r="AG63" s="3"/>
      <c r="AH63" s="3"/>
      <c r="AI63" s="3"/>
      <c r="AJ63" s="3"/>
      <c r="AK63" s="3"/>
      <c r="AL63" s="3"/>
      <c r="AM63" s="3"/>
      <c r="AN63" s="3"/>
      <c r="AO63" s="3"/>
    </row>
    <row r="64" spans="1:41" x14ac:dyDescent="0.25">
      <c r="A64" t="str">
        <f t="shared" si="1"/>
        <v>6a</v>
      </c>
      <c r="B64" t="s">
        <v>1336</v>
      </c>
      <c r="E64" s="3"/>
      <c r="F64" s="8"/>
      <c r="G64" s="3"/>
      <c r="H64" s="3"/>
      <c r="I64" s="3"/>
      <c r="J64" s="3"/>
      <c r="K64" s="3"/>
      <c r="L64" s="3"/>
      <c r="M64" s="3"/>
      <c r="N64" s="3"/>
      <c r="O64" s="3"/>
      <c r="P64" s="3"/>
      <c r="Q64" s="3"/>
      <c r="R64" s="3"/>
      <c r="S64" s="3"/>
      <c r="T64" s="8"/>
      <c r="U64" s="3"/>
      <c r="V64" s="3"/>
      <c r="W64" s="3"/>
      <c r="X64" s="3"/>
      <c r="Y64" s="3"/>
      <c r="Z64" s="3"/>
      <c r="AA64" s="3"/>
      <c r="AB64" s="3"/>
      <c r="AC64" s="3"/>
      <c r="AD64" s="3"/>
      <c r="AE64" s="3"/>
      <c r="AF64" s="3"/>
      <c r="AG64" s="3"/>
      <c r="AH64" s="3"/>
      <c r="AI64" s="3"/>
      <c r="AJ64" s="3"/>
      <c r="AK64" s="3"/>
      <c r="AL64" s="3"/>
      <c r="AM64" s="3"/>
      <c r="AN64" s="3"/>
      <c r="AO64" s="3"/>
    </row>
    <row r="65" spans="1:41" x14ac:dyDescent="0.25">
      <c r="A65" t="str">
        <f t="shared" si="1"/>
        <v>6b(b) Permits and licensing fees</v>
      </c>
      <c r="B65" t="s">
        <v>1337</v>
      </c>
      <c r="D65" t="s">
        <v>22</v>
      </c>
      <c r="E65" s="3">
        <f>SUM(F65:AO65)</f>
        <v>0</v>
      </c>
      <c r="F65" s="8"/>
      <c r="G65" s="3"/>
      <c r="H65" s="3"/>
      <c r="I65" s="3"/>
      <c r="J65" s="3"/>
      <c r="K65" s="3"/>
      <c r="L65" s="3"/>
      <c r="M65" s="3"/>
      <c r="N65" s="3"/>
      <c r="O65" s="3"/>
      <c r="P65" s="3"/>
      <c r="Q65" s="3"/>
      <c r="R65" s="3"/>
      <c r="S65" s="3"/>
      <c r="T65" s="8"/>
      <c r="U65" s="3"/>
      <c r="V65" s="3"/>
      <c r="W65" s="3"/>
      <c r="X65" s="3"/>
      <c r="Y65" s="3"/>
      <c r="Z65" s="3"/>
      <c r="AA65" s="3"/>
      <c r="AB65" s="3"/>
      <c r="AC65" s="3"/>
      <c r="AD65" s="3"/>
      <c r="AE65" s="3"/>
      <c r="AF65" s="3"/>
      <c r="AG65" s="3"/>
      <c r="AH65" s="3"/>
      <c r="AI65" s="3"/>
      <c r="AJ65" s="3"/>
      <c r="AK65" s="3"/>
      <c r="AL65" s="3"/>
      <c r="AM65" s="3"/>
      <c r="AN65" s="3"/>
      <c r="AO65" s="3"/>
    </row>
    <row r="66" spans="1:41" x14ac:dyDescent="0.25">
      <c r="A66" t="str">
        <f t="shared" si="1"/>
        <v>6b</v>
      </c>
      <c r="B66" t="s">
        <v>1337</v>
      </c>
      <c r="E66" s="3"/>
      <c r="F66" s="8"/>
      <c r="G66" s="3"/>
      <c r="H66" s="3"/>
      <c r="I66" s="3"/>
      <c r="J66" s="3"/>
      <c r="K66" s="3"/>
      <c r="L66" s="3"/>
      <c r="M66" s="3"/>
      <c r="N66" s="3"/>
      <c r="O66" s="3"/>
      <c r="P66" s="3"/>
      <c r="Q66" s="3"/>
      <c r="R66" s="3"/>
      <c r="S66" s="3"/>
      <c r="T66" s="8"/>
      <c r="U66" s="3"/>
      <c r="V66" s="3"/>
      <c r="W66" s="3"/>
      <c r="X66" s="3"/>
      <c r="Y66" s="3"/>
      <c r="Z66" s="3"/>
      <c r="AA66" s="3"/>
      <c r="AB66" s="3"/>
      <c r="AC66" s="3"/>
      <c r="AD66" s="3"/>
      <c r="AE66" s="3"/>
      <c r="AF66" s="3"/>
      <c r="AG66" s="3"/>
      <c r="AH66" s="3"/>
      <c r="AI66" s="3"/>
      <c r="AJ66" s="3"/>
      <c r="AK66" s="3"/>
      <c r="AL66" s="3"/>
      <c r="AM66" s="3"/>
      <c r="AN66" s="3"/>
      <c r="AO66" s="3"/>
    </row>
    <row r="67" spans="1:41" x14ac:dyDescent="0.25">
      <c r="A67" t="str">
        <f t="shared" si="1"/>
        <v>6c(c) Site security and utilities for maintaining security</v>
      </c>
      <c r="B67" t="s">
        <v>1338</v>
      </c>
      <c r="D67" t="s">
        <v>23</v>
      </c>
      <c r="E67" s="3">
        <f>SUM(F67:AO67)</f>
        <v>0</v>
      </c>
      <c r="F67" s="8"/>
      <c r="G67" s="3"/>
      <c r="H67" s="3"/>
      <c r="I67" s="3"/>
      <c r="J67" s="3"/>
      <c r="K67" s="3"/>
      <c r="L67" s="3"/>
      <c r="M67" s="3"/>
      <c r="N67" s="3"/>
      <c r="O67" s="3"/>
      <c r="P67" s="3"/>
      <c r="Q67" s="3"/>
      <c r="R67" s="3"/>
      <c r="S67" s="3"/>
      <c r="T67" s="8"/>
      <c r="U67" s="3"/>
      <c r="V67" s="3"/>
      <c r="W67" s="3"/>
      <c r="X67" s="3"/>
      <c r="Y67" s="3"/>
      <c r="Z67" s="3"/>
      <c r="AA67" s="3"/>
      <c r="AB67" s="3"/>
      <c r="AC67" s="3"/>
      <c r="AD67" s="3"/>
      <c r="AE67" s="3"/>
      <c r="AF67" s="3"/>
      <c r="AG67" s="3"/>
      <c r="AH67" s="3"/>
      <c r="AI67" s="3"/>
      <c r="AJ67" s="3"/>
      <c r="AK67" s="3"/>
      <c r="AL67" s="3"/>
      <c r="AM67" s="3"/>
      <c r="AN67" s="3"/>
      <c r="AO67" s="3"/>
    </row>
    <row r="68" spans="1:41" x14ac:dyDescent="0.25">
      <c r="A68" t="str">
        <f t="shared" si="1"/>
        <v>6c</v>
      </c>
      <c r="B68" t="s">
        <v>1338</v>
      </c>
      <c r="E68" s="3"/>
      <c r="F68" s="8"/>
      <c r="G68" s="3"/>
      <c r="H68" s="3"/>
      <c r="I68" s="3"/>
      <c r="J68" s="3"/>
      <c r="K68" s="3"/>
      <c r="L68" s="3"/>
      <c r="M68" s="3"/>
      <c r="N68" s="3"/>
      <c r="O68" s="3"/>
      <c r="P68" s="3"/>
      <c r="Q68" s="3"/>
      <c r="R68" s="3"/>
      <c r="S68" s="3"/>
      <c r="T68" s="8"/>
      <c r="U68" s="3"/>
      <c r="V68" s="3"/>
      <c r="W68" s="3"/>
      <c r="X68" s="3"/>
      <c r="Y68" s="3"/>
      <c r="Z68" s="3"/>
      <c r="AA68" s="3"/>
      <c r="AB68" s="3"/>
      <c r="AC68" s="3"/>
      <c r="AD68" s="3"/>
      <c r="AE68" s="3"/>
      <c r="AF68" s="3"/>
      <c r="AG68" s="3"/>
      <c r="AH68" s="3"/>
      <c r="AI68" s="3"/>
      <c r="AJ68" s="3"/>
      <c r="AK68" s="3"/>
      <c r="AL68" s="3"/>
      <c r="AM68" s="3"/>
      <c r="AN68" s="3"/>
      <c r="AO68" s="3"/>
    </row>
    <row r="69" spans="1:41" x14ac:dyDescent="0.25">
      <c r="A69" t="str">
        <f t="shared" si="1"/>
        <v>6d(d) Property taxes</v>
      </c>
      <c r="B69" t="s">
        <v>1339</v>
      </c>
      <c r="D69" t="s">
        <v>24</v>
      </c>
      <c r="E69" s="3">
        <f>SUM(F69:AO69)</f>
        <v>0</v>
      </c>
      <c r="F69" s="8"/>
      <c r="G69" s="3"/>
      <c r="H69" s="3"/>
      <c r="I69" s="3"/>
      <c r="J69" s="3"/>
      <c r="K69" s="3"/>
      <c r="L69" s="3"/>
      <c r="M69" s="3"/>
      <c r="N69" s="3"/>
      <c r="O69" s="3"/>
      <c r="P69" s="3"/>
      <c r="Q69" s="3"/>
      <c r="R69" s="3"/>
      <c r="S69" s="3"/>
      <c r="T69" s="8"/>
      <c r="U69" s="3"/>
      <c r="V69" s="3"/>
      <c r="W69" s="3"/>
      <c r="X69" s="3"/>
      <c r="Y69" s="3"/>
      <c r="Z69" s="3"/>
      <c r="AA69" s="3"/>
      <c r="AB69" s="3"/>
      <c r="AC69" s="3"/>
      <c r="AD69" s="3"/>
      <c r="AE69" s="3"/>
      <c r="AF69" s="3"/>
      <c r="AG69" s="3"/>
      <c r="AH69" s="3"/>
      <c r="AI69" s="3"/>
      <c r="AJ69" s="3"/>
      <c r="AK69" s="3"/>
      <c r="AL69" s="3"/>
      <c r="AM69" s="3"/>
      <c r="AN69" s="3"/>
      <c r="AO69" s="3"/>
    </row>
    <row r="70" spans="1:41" x14ac:dyDescent="0.25">
      <c r="A70" t="str">
        <f t="shared" ref="A70:A91" si="2">CONCATENATE(B70,C70,D70)</f>
        <v>6d</v>
      </c>
      <c r="B70" t="s">
        <v>1339</v>
      </c>
      <c r="E70" s="3"/>
      <c r="F70" s="8"/>
      <c r="G70" s="3"/>
      <c r="H70" s="3"/>
      <c r="I70" s="3"/>
      <c r="J70" s="3"/>
      <c r="K70" s="3"/>
      <c r="L70" s="3"/>
      <c r="M70" s="3"/>
      <c r="N70" s="3"/>
      <c r="O70" s="3"/>
      <c r="P70" s="3"/>
      <c r="Q70" s="3"/>
      <c r="R70" s="3"/>
      <c r="S70" s="3"/>
      <c r="T70" s="8"/>
      <c r="U70" s="3"/>
      <c r="V70" s="3"/>
      <c r="W70" s="3"/>
      <c r="X70" s="3"/>
      <c r="Y70" s="3"/>
      <c r="Z70" s="3"/>
      <c r="AA70" s="3"/>
      <c r="AB70" s="3"/>
      <c r="AC70" s="3"/>
      <c r="AD70" s="3"/>
      <c r="AE70" s="3"/>
      <c r="AF70" s="3"/>
      <c r="AG70" s="3"/>
      <c r="AH70" s="3"/>
      <c r="AI70" s="3"/>
      <c r="AJ70" s="3"/>
      <c r="AK70" s="3"/>
      <c r="AL70" s="3"/>
      <c r="AM70" s="3"/>
      <c r="AN70" s="3"/>
      <c r="AO70" s="3"/>
    </row>
    <row r="71" spans="1:41" x14ac:dyDescent="0.25">
      <c r="A71" t="str">
        <f t="shared" si="2"/>
        <v>6Other</v>
      </c>
      <c r="B71">
        <v>6</v>
      </c>
      <c r="D71" t="s">
        <v>35</v>
      </c>
      <c r="E71" s="3">
        <f>SUM(F71:AO71)</f>
        <v>0</v>
      </c>
      <c r="F71" s="8"/>
      <c r="G71" s="3"/>
      <c r="H71" s="3"/>
      <c r="I71" s="3"/>
      <c r="J71" s="3"/>
      <c r="K71" s="3"/>
      <c r="L71" s="3"/>
      <c r="M71" s="3"/>
      <c r="N71" s="3"/>
      <c r="O71" s="3"/>
      <c r="P71" s="3"/>
      <c r="Q71" s="3"/>
      <c r="R71" s="3"/>
      <c r="S71" s="3"/>
      <c r="T71" s="8"/>
      <c r="U71" s="3"/>
      <c r="V71" s="3"/>
      <c r="W71" s="3"/>
      <c r="X71" s="3"/>
      <c r="Y71" s="3"/>
      <c r="Z71" s="3"/>
      <c r="AA71" s="3"/>
      <c r="AB71" s="3"/>
      <c r="AC71" s="3"/>
      <c r="AD71" s="3"/>
      <c r="AE71" s="3"/>
      <c r="AF71" s="3"/>
      <c r="AG71" s="3"/>
      <c r="AH71" s="3"/>
      <c r="AI71" s="3"/>
      <c r="AJ71" s="3"/>
      <c r="AK71" s="3"/>
      <c r="AL71" s="3"/>
      <c r="AM71" s="3"/>
      <c r="AN71" s="3"/>
      <c r="AO71" s="3"/>
    </row>
    <row r="72" spans="1:41" x14ac:dyDescent="0.25">
      <c r="A72" t="str">
        <f t="shared" si="2"/>
        <v>6</v>
      </c>
      <c r="B72">
        <v>6</v>
      </c>
      <c r="E72" s="3"/>
      <c r="F72" s="8"/>
      <c r="G72" s="3"/>
      <c r="H72" s="3"/>
      <c r="I72" s="3"/>
      <c r="J72" s="3"/>
      <c r="K72" s="3"/>
      <c r="L72" s="3"/>
      <c r="M72" s="3"/>
      <c r="N72" s="3"/>
      <c r="O72" s="3"/>
      <c r="P72" s="3"/>
      <c r="Q72" s="3"/>
      <c r="R72" s="3"/>
      <c r="S72" s="3"/>
      <c r="T72" s="8"/>
      <c r="U72" s="3"/>
      <c r="V72" s="3"/>
      <c r="W72" s="3"/>
      <c r="X72" s="3"/>
      <c r="Y72" s="3"/>
      <c r="Z72" s="3"/>
      <c r="AA72" s="3"/>
      <c r="AB72" s="3"/>
      <c r="AC72" s="3"/>
      <c r="AD72" s="3"/>
      <c r="AE72" s="3"/>
      <c r="AF72" s="3"/>
      <c r="AG72" s="3"/>
      <c r="AH72" s="3"/>
      <c r="AI72" s="3"/>
      <c r="AJ72" s="3"/>
      <c r="AK72" s="3"/>
      <c r="AL72" s="3"/>
      <c r="AM72" s="3"/>
      <c r="AN72" s="3"/>
      <c r="AO72" s="3"/>
    </row>
    <row r="73" spans="1:41" x14ac:dyDescent="0.25">
      <c r="A73" t="str">
        <f t="shared" si="2"/>
        <v>77. Corporate Level Expenses (CLE)</v>
      </c>
      <c r="B73">
        <v>7</v>
      </c>
      <c r="C73" t="s">
        <v>26</v>
      </c>
      <c r="E73" s="3"/>
      <c r="F73" s="8"/>
      <c r="G73" s="3"/>
      <c r="H73" s="3"/>
      <c r="I73" s="3"/>
      <c r="J73" s="3"/>
      <c r="K73" s="3"/>
      <c r="L73" s="3"/>
      <c r="M73" s="3"/>
      <c r="N73" s="3"/>
      <c r="O73" s="3"/>
      <c r="P73" s="3"/>
      <c r="Q73" s="3"/>
      <c r="R73" s="3"/>
      <c r="S73" s="3"/>
      <c r="T73" s="8"/>
      <c r="U73" s="3"/>
      <c r="V73" s="3"/>
      <c r="W73" s="3"/>
      <c r="X73" s="3"/>
      <c r="Y73" s="3"/>
      <c r="Z73" s="3"/>
      <c r="AA73" s="3"/>
      <c r="AB73" s="3"/>
      <c r="AC73" s="3"/>
      <c r="AD73" s="3"/>
      <c r="AE73" s="3"/>
      <c r="AF73" s="3"/>
      <c r="AG73" s="3"/>
      <c r="AH73" s="3"/>
      <c r="AI73" s="3"/>
      <c r="AJ73" s="3"/>
      <c r="AK73" s="3"/>
      <c r="AL73" s="3"/>
      <c r="AM73" s="3"/>
      <c r="AN73" s="3"/>
      <c r="AO73" s="3"/>
    </row>
    <row r="74" spans="1:41" x14ac:dyDescent="0.25">
      <c r="A74" t="str">
        <f t="shared" si="2"/>
        <v>7a(a) Legal services</v>
      </c>
      <c r="B74" t="s">
        <v>1340</v>
      </c>
      <c r="D74" t="s">
        <v>27</v>
      </c>
      <c r="E74" s="3">
        <f>SUM(F74:AO74)</f>
        <v>0</v>
      </c>
      <c r="F74" s="8"/>
      <c r="G74" s="3"/>
      <c r="H74" s="3"/>
      <c r="I74" s="3"/>
      <c r="J74" s="3"/>
      <c r="K74" s="3"/>
      <c r="L74" s="3"/>
      <c r="M74" s="3"/>
      <c r="N74" s="3"/>
      <c r="O74" s="3"/>
      <c r="P74" s="3"/>
      <c r="Q74" s="3"/>
      <c r="R74" s="3"/>
      <c r="S74" s="3"/>
      <c r="T74" s="8"/>
      <c r="U74" s="3"/>
      <c r="V74" s="3"/>
      <c r="W74" s="3"/>
      <c r="X74" s="3"/>
      <c r="Y74" s="3"/>
      <c r="Z74" s="3"/>
      <c r="AA74" s="3"/>
      <c r="AB74" s="3"/>
      <c r="AC74" s="3"/>
      <c r="AD74" s="3"/>
      <c r="AE74" s="3"/>
      <c r="AF74" s="3"/>
      <c r="AG74" s="3"/>
      <c r="AH74" s="3"/>
      <c r="AI74" s="3"/>
      <c r="AJ74" s="3"/>
      <c r="AK74" s="3"/>
      <c r="AL74" s="3"/>
      <c r="AM74" s="3"/>
      <c r="AN74" s="3"/>
      <c r="AO74" s="3"/>
    </row>
    <row r="75" spans="1:41" x14ac:dyDescent="0.25">
      <c r="A75" t="str">
        <f t="shared" si="2"/>
        <v>7a</v>
      </c>
      <c r="B75" t="s">
        <v>1340</v>
      </c>
      <c r="E75" s="3"/>
      <c r="F75" s="8"/>
      <c r="G75" s="3"/>
      <c r="H75" s="3"/>
      <c r="I75" s="3"/>
      <c r="J75" s="3"/>
      <c r="K75" s="3"/>
      <c r="L75" s="3"/>
      <c r="M75" s="3"/>
      <c r="N75" s="3"/>
      <c r="O75" s="3"/>
      <c r="P75" s="3"/>
      <c r="Q75" s="3"/>
      <c r="R75" s="3"/>
      <c r="S75" s="3"/>
      <c r="T75" s="8"/>
      <c r="U75" s="3"/>
      <c r="V75" s="3"/>
      <c r="W75" s="3"/>
      <c r="X75" s="3"/>
      <c r="Y75" s="3"/>
      <c r="Z75" s="3"/>
      <c r="AA75" s="3"/>
      <c r="AB75" s="3"/>
      <c r="AC75" s="3"/>
      <c r="AD75" s="3"/>
      <c r="AE75" s="3"/>
      <c r="AF75" s="3"/>
      <c r="AG75" s="3"/>
      <c r="AH75" s="3"/>
      <c r="AI75" s="3"/>
      <c r="AJ75" s="3"/>
      <c r="AK75" s="3"/>
      <c r="AL75" s="3"/>
      <c r="AM75" s="3"/>
      <c r="AN75" s="3"/>
      <c r="AO75" s="3"/>
    </row>
    <row r="76" spans="1:41" x14ac:dyDescent="0.25">
      <c r="A76" t="str">
        <f t="shared" si="2"/>
        <v>7b(b) Environmental reporting</v>
      </c>
      <c r="B76" t="s">
        <v>1341</v>
      </c>
      <c r="D76" t="s">
        <v>28</v>
      </c>
      <c r="E76" s="3">
        <f>SUM(F76:AO76)</f>
        <v>0</v>
      </c>
      <c r="F76" s="8"/>
      <c r="G76" s="3"/>
      <c r="H76" s="3"/>
      <c r="I76" s="3"/>
      <c r="J76" s="3"/>
      <c r="K76" s="3"/>
      <c r="L76" s="3"/>
      <c r="M76" s="3"/>
      <c r="N76" s="3"/>
      <c r="O76" s="3"/>
      <c r="P76" s="3"/>
      <c r="Q76" s="3"/>
      <c r="R76" s="3"/>
      <c r="S76" s="3"/>
      <c r="T76" s="8"/>
      <c r="U76" s="3"/>
      <c r="V76" s="3"/>
      <c r="W76" s="3"/>
      <c r="X76" s="3"/>
      <c r="Y76" s="3"/>
      <c r="Z76" s="3"/>
      <c r="AA76" s="3"/>
      <c r="AB76" s="3"/>
      <c r="AC76" s="3"/>
      <c r="AD76" s="3"/>
      <c r="AE76" s="3"/>
      <c r="AF76" s="3"/>
      <c r="AG76" s="3"/>
      <c r="AH76" s="3"/>
      <c r="AI76" s="3"/>
      <c r="AJ76" s="3"/>
      <c r="AK76" s="3"/>
      <c r="AL76" s="3"/>
      <c r="AM76" s="3"/>
      <c r="AN76" s="3"/>
      <c r="AO76" s="3"/>
    </row>
    <row r="77" spans="1:41" x14ac:dyDescent="0.25">
      <c r="A77" t="str">
        <f t="shared" si="2"/>
        <v>7b</v>
      </c>
      <c r="B77" t="s">
        <v>1341</v>
      </c>
      <c r="E77" s="3"/>
      <c r="F77" s="8"/>
      <c r="G77" s="3"/>
      <c r="H77" s="3"/>
      <c r="I77" s="3"/>
      <c r="J77" s="3"/>
      <c r="K77" s="3"/>
      <c r="L77" s="3"/>
      <c r="M77" s="3"/>
      <c r="N77" s="3"/>
      <c r="O77" s="3"/>
      <c r="P77" s="3"/>
      <c r="Q77" s="3"/>
      <c r="R77" s="3"/>
      <c r="S77" s="3"/>
      <c r="T77" s="8"/>
      <c r="U77" s="3"/>
      <c r="V77" s="3"/>
      <c r="W77" s="3"/>
      <c r="X77" s="3"/>
      <c r="Y77" s="3"/>
      <c r="Z77" s="3"/>
      <c r="AA77" s="3"/>
      <c r="AB77" s="3"/>
      <c r="AC77" s="3"/>
      <c r="AD77" s="3"/>
      <c r="AE77" s="3"/>
      <c r="AF77" s="3"/>
      <c r="AG77" s="3"/>
      <c r="AH77" s="3"/>
      <c r="AI77" s="3"/>
      <c r="AJ77" s="3"/>
      <c r="AK77" s="3"/>
      <c r="AL77" s="3"/>
      <c r="AM77" s="3"/>
      <c r="AN77" s="3"/>
      <c r="AO77" s="3"/>
    </row>
    <row r="78" spans="1:41" x14ac:dyDescent="0.25">
      <c r="A78" t="str">
        <f t="shared" si="2"/>
        <v>7c(c) Procurement expenses</v>
      </c>
      <c r="B78" t="s">
        <v>1342</v>
      </c>
      <c r="D78" t="s">
        <v>29</v>
      </c>
      <c r="E78" s="3">
        <f>SUM(F78:AO78)</f>
        <v>0</v>
      </c>
      <c r="F78" s="8"/>
      <c r="G78" s="3"/>
      <c r="H78" s="3"/>
      <c r="I78" s="3"/>
      <c r="J78" s="3"/>
      <c r="K78" s="3"/>
      <c r="L78" s="3"/>
      <c r="M78" s="3"/>
      <c r="N78" s="3"/>
      <c r="O78" s="3"/>
      <c r="P78" s="3"/>
      <c r="Q78" s="3"/>
      <c r="R78" s="3"/>
      <c r="S78" s="3"/>
      <c r="T78" s="8"/>
      <c r="U78" s="3"/>
      <c r="V78" s="3"/>
      <c r="W78" s="3"/>
      <c r="X78" s="3"/>
      <c r="Y78" s="3"/>
      <c r="Z78" s="3"/>
      <c r="AA78" s="3"/>
      <c r="AB78" s="3"/>
      <c r="AC78" s="3"/>
      <c r="AD78" s="3"/>
      <c r="AE78" s="3"/>
      <c r="AF78" s="3"/>
      <c r="AG78" s="3"/>
      <c r="AH78" s="3"/>
      <c r="AI78" s="3"/>
      <c r="AJ78" s="3"/>
      <c r="AK78" s="3"/>
      <c r="AL78" s="3"/>
      <c r="AM78" s="3"/>
      <c r="AN78" s="3"/>
      <c r="AO78" s="3"/>
    </row>
    <row r="79" spans="1:41" x14ac:dyDescent="0.25">
      <c r="A79" t="str">
        <f t="shared" si="2"/>
        <v>7c</v>
      </c>
      <c r="B79" t="s">
        <v>1342</v>
      </c>
      <c r="E79" s="3"/>
      <c r="F79" s="8"/>
      <c r="G79" s="3"/>
      <c r="H79" s="3"/>
      <c r="I79" s="3"/>
      <c r="J79" s="3"/>
      <c r="K79" s="3"/>
      <c r="L79" s="3"/>
      <c r="M79" s="3"/>
      <c r="N79" s="3"/>
      <c r="O79" s="3"/>
      <c r="P79" s="3"/>
      <c r="Q79" s="3"/>
      <c r="R79" s="3"/>
      <c r="S79" s="3"/>
      <c r="T79" s="8"/>
      <c r="U79" s="3"/>
      <c r="V79" s="3"/>
      <c r="W79" s="3"/>
      <c r="X79" s="3"/>
      <c r="Y79" s="3"/>
      <c r="Z79" s="3"/>
      <c r="AA79" s="3"/>
      <c r="AB79" s="3"/>
      <c r="AC79" s="3"/>
      <c r="AD79" s="3"/>
      <c r="AE79" s="3"/>
      <c r="AF79" s="3"/>
      <c r="AG79" s="3"/>
      <c r="AH79" s="3"/>
      <c r="AI79" s="3"/>
      <c r="AJ79" s="3"/>
      <c r="AK79" s="3"/>
      <c r="AL79" s="3"/>
      <c r="AM79" s="3"/>
      <c r="AN79" s="3"/>
      <c r="AO79" s="3"/>
    </row>
    <row r="80" spans="1:41" x14ac:dyDescent="0.25">
      <c r="A80" t="str">
        <f t="shared" si="2"/>
        <v>7</v>
      </c>
      <c r="B80">
        <v>7</v>
      </c>
      <c r="E80" s="3"/>
      <c r="F80" s="8"/>
      <c r="G80" s="3"/>
      <c r="H80" s="3"/>
      <c r="I80" s="3"/>
      <c r="J80" s="3"/>
      <c r="K80" s="3"/>
      <c r="L80" s="3"/>
      <c r="M80" s="3"/>
      <c r="N80" s="3"/>
      <c r="O80" s="3"/>
      <c r="P80" s="3"/>
      <c r="Q80" s="3"/>
      <c r="R80" s="3"/>
      <c r="S80" s="3"/>
      <c r="T80" s="8"/>
      <c r="U80" s="3"/>
      <c r="V80" s="3"/>
      <c r="W80" s="3"/>
      <c r="X80" s="3"/>
      <c r="Y80" s="3"/>
      <c r="Z80" s="3"/>
      <c r="AA80" s="3"/>
      <c r="AB80" s="3"/>
      <c r="AC80" s="3"/>
      <c r="AD80" s="3"/>
      <c r="AE80" s="3"/>
      <c r="AF80" s="3"/>
      <c r="AG80" s="3"/>
      <c r="AH80" s="3"/>
      <c r="AI80" s="3"/>
      <c r="AJ80" s="3"/>
      <c r="AK80" s="3"/>
      <c r="AL80" s="3"/>
      <c r="AM80" s="3"/>
      <c r="AN80" s="3"/>
      <c r="AO80" s="3"/>
    </row>
    <row r="81" spans="1:41" x14ac:dyDescent="0.25">
      <c r="A81" t="str">
        <f t="shared" si="2"/>
        <v>Non CC Total</v>
      </c>
      <c r="C81" t="s">
        <v>44</v>
      </c>
      <c r="E81" s="3">
        <f t="shared" ref="E81" si="3">SUM(E6:E78)-E8-E12-E16</f>
        <v>0</v>
      </c>
      <c r="F81" s="8"/>
      <c r="G81" s="3"/>
      <c r="H81" s="3"/>
      <c r="I81" s="3"/>
      <c r="J81" s="3"/>
      <c r="K81" s="3"/>
      <c r="L81" s="3"/>
      <c r="M81" s="3"/>
      <c r="N81" s="3"/>
      <c r="O81" s="3"/>
      <c r="P81" s="3"/>
      <c r="Q81" s="3"/>
      <c r="R81" s="3"/>
      <c r="S81" s="3"/>
      <c r="T81" s="8"/>
      <c r="U81" s="3"/>
      <c r="V81" s="3"/>
      <c r="W81" s="3"/>
      <c r="X81" s="3"/>
      <c r="Y81" s="3"/>
      <c r="Z81" s="3"/>
      <c r="AA81" s="3"/>
      <c r="AB81" s="3"/>
      <c r="AC81" s="3"/>
      <c r="AD81" s="3"/>
      <c r="AE81" s="3"/>
      <c r="AF81" s="3"/>
      <c r="AG81" s="3"/>
      <c r="AH81" s="3"/>
      <c r="AI81" s="3"/>
      <c r="AJ81" s="3"/>
      <c r="AK81" s="3"/>
      <c r="AL81" s="3"/>
      <c r="AM81" s="3"/>
      <c r="AN81" s="3"/>
      <c r="AO81" s="3"/>
    </row>
    <row r="82" spans="1:41" x14ac:dyDescent="0.25">
      <c r="A82" t="str">
        <f t="shared" si="2"/>
        <v/>
      </c>
      <c r="E82" s="3"/>
      <c r="F82" s="8"/>
      <c r="G82" s="3"/>
      <c r="H82" s="3"/>
      <c r="I82" s="3"/>
      <c r="J82" s="3"/>
      <c r="K82" s="3"/>
      <c r="L82" s="3"/>
      <c r="M82" s="3"/>
      <c r="N82" s="3"/>
      <c r="O82" s="3"/>
      <c r="P82" s="3"/>
      <c r="Q82" s="3"/>
      <c r="R82" s="3"/>
      <c r="S82" s="3"/>
      <c r="T82" s="8"/>
      <c r="U82" s="3"/>
      <c r="V82" s="3"/>
      <c r="W82" s="3"/>
      <c r="X82" s="3"/>
      <c r="Y82" s="3"/>
      <c r="Z82" s="3"/>
      <c r="AA82" s="3"/>
      <c r="AB82" s="3"/>
      <c r="AC82" s="3"/>
      <c r="AD82" s="3"/>
      <c r="AE82" s="3"/>
      <c r="AF82" s="3"/>
      <c r="AG82" s="3"/>
      <c r="AH82" s="3"/>
      <c r="AI82" s="3"/>
      <c r="AJ82" s="3"/>
      <c r="AK82" s="3"/>
      <c r="AL82" s="3"/>
      <c r="AM82" s="3"/>
      <c r="AN82" s="3"/>
      <c r="AO82" s="3"/>
    </row>
    <row r="83" spans="1:41" x14ac:dyDescent="0.25">
      <c r="A83" t="str">
        <f t="shared" si="2"/>
        <v>88. Capital Costs (CC)</v>
      </c>
      <c r="B83">
        <v>8</v>
      </c>
      <c r="C83" t="s">
        <v>30</v>
      </c>
      <c r="E83" s="3"/>
      <c r="F83" s="8"/>
      <c r="G83" s="3"/>
      <c r="H83" s="3"/>
      <c r="I83" s="3"/>
      <c r="J83" s="3"/>
      <c r="K83" s="3"/>
      <c r="L83" s="3"/>
      <c r="M83" s="3"/>
      <c r="N83" s="3"/>
      <c r="O83" s="3"/>
      <c r="P83" s="3"/>
      <c r="Q83" s="3"/>
      <c r="R83" s="3"/>
      <c r="S83" s="3"/>
      <c r="T83" s="8"/>
      <c r="U83" s="3"/>
      <c r="V83" s="3"/>
      <c r="W83" s="3"/>
      <c r="X83" s="3"/>
      <c r="Y83" s="3"/>
      <c r="Z83" s="3"/>
      <c r="AA83" s="3"/>
      <c r="AB83" s="3"/>
      <c r="AC83" s="3"/>
      <c r="AD83" s="3"/>
      <c r="AE83" s="3"/>
      <c r="AF83" s="3"/>
      <c r="AG83" s="3"/>
      <c r="AH83" s="3"/>
      <c r="AI83" s="3"/>
      <c r="AJ83" s="3"/>
      <c r="AK83" s="3"/>
      <c r="AL83" s="3"/>
      <c r="AM83" s="3"/>
      <c r="AN83" s="3"/>
      <c r="AO83" s="3"/>
    </row>
    <row r="84" spans="1:41" x14ac:dyDescent="0.25">
      <c r="A84" t="str">
        <f t="shared" si="2"/>
        <v>8a(a) Engineering</v>
      </c>
      <c r="B84" t="s">
        <v>1343</v>
      </c>
      <c r="D84" t="s">
        <v>31</v>
      </c>
      <c r="E84" s="3">
        <f>SUM(F84:AO84)</f>
        <v>0</v>
      </c>
      <c r="F84" s="8"/>
      <c r="G84" s="3"/>
      <c r="H84" s="3"/>
      <c r="I84" s="3"/>
      <c r="J84" s="3"/>
      <c r="K84" s="3"/>
      <c r="L84" s="3"/>
      <c r="M84" s="3"/>
      <c r="N84" s="3"/>
      <c r="O84" s="3"/>
      <c r="P84" s="3"/>
      <c r="Q84" s="3"/>
      <c r="R84" s="3"/>
      <c r="S84" s="3"/>
      <c r="T84" s="8"/>
      <c r="U84" s="3"/>
      <c r="V84" s="3"/>
      <c r="W84" s="3"/>
      <c r="X84" s="3"/>
      <c r="Y84" s="3"/>
      <c r="Z84" s="3"/>
      <c r="AA84" s="3"/>
      <c r="AB84" s="3"/>
      <c r="AC84" s="3"/>
      <c r="AD84" s="3"/>
      <c r="AE84" s="3"/>
      <c r="AF84" s="3"/>
      <c r="AG84" s="3"/>
      <c r="AH84" s="3"/>
      <c r="AI84" s="3"/>
      <c r="AJ84" s="3"/>
      <c r="AK84" s="3"/>
      <c r="AL84" s="3"/>
      <c r="AM84" s="3"/>
      <c r="AN84" s="3"/>
      <c r="AO84" s="3"/>
    </row>
    <row r="85" spans="1:41" x14ac:dyDescent="0.25">
      <c r="A85" t="str">
        <f t="shared" si="2"/>
        <v>8a</v>
      </c>
      <c r="B85" t="s">
        <v>1343</v>
      </c>
      <c r="E85" s="3"/>
      <c r="F85" s="8"/>
      <c r="G85" s="3"/>
      <c r="H85" s="3"/>
      <c r="I85" s="3"/>
      <c r="J85" s="3"/>
      <c r="K85" s="3"/>
      <c r="L85" s="3"/>
      <c r="M85" s="3"/>
      <c r="N85" s="3"/>
      <c r="O85" s="3"/>
      <c r="P85" s="3"/>
      <c r="Q85" s="3"/>
      <c r="R85" s="3"/>
      <c r="S85" s="3"/>
      <c r="T85" s="8"/>
      <c r="U85" s="3"/>
      <c r="V85" s="3"/>
      <c r="W85" s="3"/>
      <c r="X85" s="3"/>
      <c r="Y85" s="3"/>
      <c r="Z85" s="3"/>
      <c r="AA85" s="3"/>
      <c r="AB85" s="3"/>
      <c r="AC85" s="3"/>
      <c r="AD85" s="3"/>
      <c r="AE85" s="3"/>
      <c r="AF85" s="3"/>
      <c r="AG85" s="3"/>
      <c r="AH85" s="3"/>
      <c r="AI85" s="3"/>
      <c r="AJ85" s="3"/>
      <c r="AK85" s="3"/>
      <c r="AL85" s="3"/>
      <c r="AM85" s="3"/>
      <c r="AN85" s="3"/>
      <c r="AO85" s="3"/>
    </row>
    <row r="86" spans="1:41" x14ac:dyDescent="0.25">
      <c r="A86" t="str">
        <f t="shared" si="2"/>
        <v>8b(b) Procurement</v>
      </c>
      <c r="B86" t="s">
        <v>1344</v>
      </c>
      <c r="D86" t="s">
        <v>32</v>
      </c>
      <c r="E86" s="3">
        <f>SUM(F86:AO86)</f>
        <v>0</v>
      </c>
      <c r="F86" s="8"/>
      <c r="G86" s="3"/>
      <c r="H86" s="3"/>
      <c r="I86" s="3"/>
      <c r="J86" s="3"/>
      <c r="K86" s="3"/>
      <c r="L86" s="3"/>
      <c r="M86" s="3"/>
      <c r="N86" s="3"/>
      <c r="O86" s="3"/>
      <c r="P86" s="3"/>
      <c r="Q86" s="3"/>
      <c r="R86" s="3"/>
      <c r="S86" s="3"/>
      <c r="T86" s="8"/>
      <c r="U86" s="3"/>
      <c r="V86" s="3"/>
      <c r="W86" s="3"/>
      <c r="X86" s="3"/>
      <c r="Y86" s="3"/>
      <c r="Z86" s="3"/>
      <c r="AA86" s="3"/>
      <c r="AB86" s="3"/>
      <c r="AC86" s="3"/>
      <c r="AD86" s="3"/>
      <c r="AE86" s="3"/>
      <c r="AF86" s="3"/>
      <c r="AG86" s="3"/>
      <c r="AH86" s="3"/>
      <c r="AI86" s="3"/>
      <c r="AJ86" s="3"/>
      <c r="AK86" s="3"/>
      <c r="AL86" s="3"/>
      <c r="AM86" s="3"/>
      <c r="AN86" s="3"/>
      <c r="AO86" s="3"/>
    </row>
    <row r="87" spans="1:41" x14ac:dyDescent="0.25">
      <c r="A87" t="str">
        <f t="shared" si="2"/>
        <v>8b</v>
      </c>
      <c r="B87" t="s">
        <v>1344</v>
      </c>
      <c r="E87" s="3"/>
      <c r="F87" s="8"/>
      <c r="G87" s="3"/>
      <c r="H87" s="3"/>
      <c r="I87" s="3"/>
      <c r="J87" s="3"/>
      <c r="K87" s="3"/>
      <c r="L87" s="3"/>
      <c r="M87" s="3"/>
      <c r="N87" s="3"/>
      <c r="O87" s="3"/>
      <c r="P87" s="3"/>
      <c r="Q87" s="3"/>
      <c r="R87" s="3"/>
      <c r="S87" s="3"/>
      <c r="T87" s="8"/>
      <c r="U87" s="3"/>
      <c r="V87" s="3"/>
      <c r="W87" s="3"/>
      <c r="X87" s="3"/>
      <c r="Y87" s="3"/>
      <c r="Z87" s="3"/>
      <c r="AA87" s="3"/>
      <c r="AB87" s="3"/>
      <c r="AC87" s="3"/>
      <c r="AD87" s="3"/>
      <c r="AE87" s="3"/>
      <c r="AF87" s="3"/>
      <c r="AG87" s="3"/>
      <c r="AH87" s="3"/>
      <c r="AI87" s="3"/>
      <c r="AJ87" s="3"/>
      <c r="AK87" s="3"/>
      <c r="AL87" s="3"/>
      <c r="AM87" s="3"/>
      <c r="AN87" s="3"/>
      <c r="AO87" s="3"/>
    </row>
    <row r="88" spans="1:41" x14ac:dyDescent="0.25">
      <c r="A88" t="str">
        <f t="shared" si="2"/>
        <v>8c(c) Construction</v>
      </c>
      <c r="B88" t="s">
        <v>1345</v>
      </c>
      <c r="D88" t="s">
        <v>33</v>
      </c>
      <c r="E88" s="3">
        <f>SUM(F88:AO88)</f>
        <v>0</v>
      </c>
      <c r="F88" s="8"/>
      <c r="G88" s="3"/>
      <c r="H88" s="3"/>
      <c r="I88" s="3"/>
      <c r="J88" s="3"/>
      <c r="K88" s="3"/>
      <c r="L88" s="3"/>
      <c r="M88" s="3"/>
      <c r="N88" s="3"/>
      <c r="O88" s="3"/>
      <c r="P88" s="3"/>
      <c r="Q88" s="3"/>
      <c r="R88" s="3"/>
      <c r="S88" s="3"/>
      <c r="T88" s="8"/>
      <c r="U88" s="3"/>
      <c r="V88" s="3"/>
      <c r="W88" s="3"/>
      <c r="X88" s="3"/>
      <c r="Y88" s="3"/>
      <c r="Z88" s="3"/>
      <c r="AA88" s="3"/>
      <c r="AB88" s="3"/>
      <c r="AC88" s="3"/>
      <c r="AD88" s="3"/>
      <c r="AE88" s="3"/>
      <c r="AF88" s="3"/>
      <c r="AG88" s="3"/>
      <c r="AH88" s="3"/>
      <c r="AI88" s="3"/>
      <c r="AJ88" s="3"/>
      <c r="AK88" s="3"/>
      <c r="AL88" s="3"/>
      <c r="AM88" s="3"/>
      <c r="AN88" s="3"/>
      <c r="AO88" s="3"/>
    </row>
    <row r="89" spans="1:41" x14ac:dyDescent="0.25">
      <c r="A89" t="str">
        <f t="shared" si="2"/>
        <v>8c</v>
      </c>
      <c r="B89" t="s">
        <v>1345</v>
      </c>
      <c r="E89" s="3"/>
      <c r="F89" s="8"/>
      <c r="G89" s="3"/>
      <c r="H89" s="3"/>
      <c r="I89" s="3"/>
      <c r="J89" s="3"/>
      <c r="K89" s="3"/>
      <c r="L89" s="3"/>
      <c r="M89" s="3"/>
      <c r="N89" s="3"/>
      <c r="O89" s="3"/>
      <c r="P89" s="3"/>
      <c r="Q89" s="3"/>
      <c r="R89" s="3"/>
      <c r="S89" s="3"/>
      <c r="T89" s="8"/>
      <c r="U89" s="3"/>
      <c r="V89" s="3"/>
      <c r="W89" s="3"/>
      <c r="X89" s="3"/>
      <c r="Y89" s="3"/>
      <c r="Z89" s="3"/>
      <c r="AA89" s="3"/>
      <c r="AB89" s="3"/>
      <c r="AC89" s="3"/>
      <c r="AD89" s="3"/>
      <c r="AE89" s="3"/>
      <c r="AF89" s="3"/>
      <c r="AG89" s="3"/>
      <c r="AH89" s="3"/>
      <c r="AI89" s="3"/>
      <c r="AJ89" s="3"/>
      <c r="AK89" s="3"/>
      <c r="AL89" s="3"/>
      <c r="AM89" s="3"/>
      <c r="AN89" s="3"/>
      <c r="AO89" s="3"/>
    </row>
    <row r="90" spans="1:41" x14ac:dyDescent="0.25">
      <c r="A90" t="str">
        <f t="shared" si="2"/>
        <v>8d(d) Cancellation fees</v>
      </c>
      <c r="B90" t="s">
        <v>1346</v>
      </c>
      <c r="D90" t="s">
        <v>34</v>
      </c>
      <c r="E90" s="3">
        <f>SUM(F90:AO90)</f>
        <v>0</v>
      </c>
      <c r="F90" s="8"/>
      <c r="G90" s="3"/>
      <c r="H90" s="3"/>
      <c r="I90" s="3"/>
      <c r="J90" s="3"/>
      <c r="K90" s="3"/>
      <c r="L90" s="3"/>
      <c r="M90" s="3"/>
      <c r="N90" s="3"/>
      <c r="O90" s="3"/>
      <c r="P90" s="3"/>
      <c r="Q90" s="3"/>
      <c r="R90" s="3"/>
      <c r="S90" s="3"/>
      <c r="T90" s="8"/>
      <c r="U90" s="3"/>
      <c r="V90" s="3"/>
      <c r="W90" s="3"/>
      <c r="X90" s="3"/>
      <c r="Y90" s="3"/>
      <c r="Z90" s="3"/>
      <c r="AA90" s="3"/>
      <c r="AB90" s="3"/>
      <c r="AC90" s="3"/>
      <c r="AD90" s="3"/>
      <c r="AE90" s="3"/>
      <c r="AF90" s="3"/>
      <c r="AG90" s="3"/>
      <c r="AH90" s="3"/>
      <c r="AI90" s="3"/>
      <c r="AJ90" s="3"/>
      <c r="AK90" s="3"/>
      <c r="AL90" s="3"/>
      <c r="AM90" s="3"/>
      <c r="AN90" s="3"/>
      <c r="AO90" s="3"/>
    </row>
    <row r="91" spans="1:41" x14ac:dyDescent="0.25">
      <c r="A91" t="str">
        <f t="shared" si="2"/>
        <v>8d</v>
      </c>
      <c r="B91" t="s">
        <v>1346</v>
      </c>
      <c r="E91" s="3"/>
      <c r="F91" s="8"/>
      <c r="G91" s="3"/>
      <c r="H91" s="3"/>
      <c r="I91" s="3"/>
      <c r="J91" s="3"/>
      <c r="K91" s="3"/>
      <c r="L91" s="3"/>
      <c r="M91" s="3"/>
      <c r="N91" s="3"/>
      <c r="O91" s="3"/>
      <c r="P91" s="3"/>
      <c r="Q91" s="3"/>
      <c r="R91" s="3"/>
      <c r="S91" s="3"/>
      <c r="T91" s="8"/>
      <c r="U91" s="3"/>
      <c r="V91" s="3"/>
      <c r="W91" s="3"/>
      <c r="X91" s="3"/>
      <c r="Y91" s="3"/>
      <c r="Z91" s="3"/>
      <c r="AA91" s="3"/>
      <c r="AB91" s="3"/>
      <c r="AC91" s="3"/>
      <c r="AD91" s="3"/>
      <c r="AE91" s="3"/>
      <c r="AF91" s="3"/>
      <c r="AG91" s="3"/>
      <c r="AH91" s="3"/>
      <c r="AI91" s="3"/>
      <c r="AJ91" s="3"/>
      <c r="AK91" s="3"/>
      <c r="AL91" s="3"/>
      <c r="AM91" s="3"/>
      <c r="AN91" s="3"/>
      <c r="AO91" s="3"/>
    </row>
    <row r="92" spans="1:41" x14ac:dyDescent="0.25">
      <c r="A92" t="str">
        <f t="shared" ref="A92:A93" si="4">CONCATENATE(B92,C92,D92)</f>
        <v>8</v>
      </c>
      <c r="B92">
        <v>8</v>
      </c>
      <c r="E92" s="3"/>
      <c r="F92" s="8"/>
      <c r="G92" s="3"/>
      <c r="H92" s="3"/>
      <c r="I92" s="3"/>
      <c r="J92" s="3"/>
      <c r="K92" s="3"/>
      <c r="L92" s="3"/>
      <c r="M92" s="3"/>
      <c r="N92" s="3"/>
      <c r="O92" s="3"/>
      <c r="P92" s="3"/>
      <c r="Q92" s="3"/>
      <c r="R92" s="3"/>
      <c r="S92" s="3"/>
      <c r="T92" s="8"/>
      <c r="U92" s="3"/>
      <c r="V92" s="3"/>
      <c r="W92" s="3"/>
      <c r="X92" s="3"/>
      <c r="Y92" s="3"/>
      <c r="Z92" s="3"/>
      <c r="AA92" s="3"/>
      <c r="AB92" s="3"/>
      <c r="AC92" s="3"/>
      <c r="AD92" s="3"/>
      <c r="AE92" s="3"/>
      <c r="AF92" s="3"/>
      <c r="AG92" s="3"/>
      <c r="AH92" s="3"/>
      <c r="AI92" s="3"/>
      <c r="AJ92" s="3"/>
      <c r="AK92" s="3"/>
      <c r="AL92" s="3"/>
      <c r="AM92" s="3"/>
      <c r="AN92" s="3"/>
      <c r="AO92" s="3"/>
    </row>
    <row r="93" spans="1:41" x14ac:dyDescent="0.25">
      <c r="A93" t="str">
        <f t="shared" si="4"/>
        <v>CC Total</v>
      </c>
      <c r="C93" t="s">
        <v>43</v>
      </c>
      <c r="E93" s="3">
        <f t="shared" ref="E93" si="5">SUM(E84:E90)</f>
        <v>0</v>
      </c>
      <c r="F93" s="8"/>
      <c r="G93" s="3"/>
      <c r="H93" s="3"/>
      <c r="I93" s="3"/>
      <c r="J93" s="3"/>
      <c r="K93" s="3"/>
      <c r="L93" s="3"/>
      <c r="M93" s="3"/>
      <c r="N93" s="3"/>
      <c r="O93" s="3"/>
      <c r="P93" s="3"/>
      <c r="Q93" s="3"/>
      <c r="R93" s="3"/>
      <c r="S93" s="3"/>
      <c r="T93" s="8"/>
      <c r="U93" s="3"/>
      <c r="V93" s="3"/>
      <c r="W93" s="3"/>
      <c r="X93" s="3"/>
      <c r="Y93" s="3"/>
      <c r="Z93" s="3"/>
      <c r="AA93" s="3"/>
      <c r="AB93" s="3"/>
      <c r="AC93" s="3"/>
      <c r="AD93" s="3"/>
      <c r="AE93" s="3"/>
      <c r="AF93" s="3"/>
      <c r="AG93" s="3"/>
      <c r="AH93" s="3"/>
      <c r="AI93" s="3"/>
      <c r="AJ93" s="3"/>
      <c r="AK93" s="3"/>
      <c r="AL93" s="3"/>
      <c r="AM93" s="3"/>
      <c r="AN93" s="3"/>
      <c r="AO93" s="3"/>
    </row>
    <row r="94" spans="1:41" x14ac:dyDescent="0.25">
      <c r="E94" s="3"/>
      <c r="F94" s="8"/>
      <c r="G94" s="3"/>
      <c r="H94" s="3"/>
      <c r="I94" s="3"/>
      <c r="J94" s="3"/>
      <c r="K94" s="3"/>
      <c r="L94" s="3"/>
      <c r="M94" s="3"/>
      <c r="N94" s="3"/>
      <c r="O94" s="3"/>
      <c r="P94" s="3"/>
      <c r="Q94" s="3"/>
      <c r="R94" s="3"/>
      <c r="S94" s="3"/>
      <c r="T94" s="8"/>
      <c r="U94" s="3"/>
      <c r="V94" s="3"/>
      <c r="W94" s="3"/>
      <c r="X94" s="3"/>
      <c r="Y94" s="3"/>
      <c r="Z94" s="3"/>
      <c r="AA94" s="3"/>
      <c r="AB94" s="3"/>
      <c r="AC94" s="3"/>
      <c r="AD94" s="3"/>
      <c r="AE94" s="3"/>
      <c r="AF94" s="3"/>
      <c r="AG94" s="3"/>
      <c r="AH94" s="3"/>
      <c r="AI94" s="3"/>
      <c r="AJ94" s="3"/>
      <c r="AK94" s="3"/>
      <c r="AL94" s="3"/>
      <c r="AM94" s="3"/>
      <c r="AN94" s="3"/>
      <c r="AO94" s="3"/>
    </row>
    <row r="95" spans="1:41" x14ac:dyDescent="0.25">
      <c r="E95" s="3"/>
      <c r="F95" s="8"/>
      <c r="G95" s="3"/>
      <c r="H95" s="3"/>
      <c r="I95" s="3"/>
      <c r="J95" s="3"/>
      <c r="K95" s="3"/>
      <c r="L95" s="3"/>
      <c r="M95" s="3"/>
      <c r="N95" s="3"/>
      <c r="O95" s="3"/>
      <c r="P95" s="3"/>
      <c r="Q95" s="3"/>
      <c r="R95" s="3"/>
      <c r="S95" s="3"/>
      <c r="T95" s="8"/>
      <c r="U95" s="3"/>
      <c r="V95" s="3"/>
      <c r="W95" s="3"/>
      <c r="X95" s="3"/>
      <c r="Y95" s="3"/>
      <c r="Z95" s="3"/>
      <c r="AA95" s="3"/>
      <c r="AB95" s="3"/>
      <c r="AC95" s="3"/>
      <c r="AD95" s="3"/>
      <c r="AE95" s="3"/>
      <c r="AF95" s="3"/>
      <c r="AG95" s="3"/>
      <c r="AH95" s="3"/>
      <c r="AI95" s="3"/>
      <c r="AJ95" s="3"/>
      <c r="AK95" s="3"/>
      <c r="AL95" s="3"/>
      <c r="AM95" s="3"/>
      <c r="AN95" s="3"/>
      <c r="AO95" s="3"/>
    </row>
  </sheetData>
  <protectedRanges>
    <protectedRange sqref="F4:AU98" name="Range1"/>
  </protectedRange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104"/>
  <sheetViews>
    <sheetView topLeftCell="C1" zoomScale="80" zoomScaleNormal="80" workbookViewId="0">
      <pane xSplit="3" ySplit="4" topLeftCell="P5" activePane="bottomRight" state="frozen"/>
      <selection activeCell="F38" sqref="F37:F38"/>
      <selection pane="topRight" activeCell="F38" sqref="F37:F38"/>
      <selection pane="bottomLeft" activeCell="F38" sqref="F37:F38"/>
      <selection pane="bottomRight" activeCell="C1" sqref="C1"/>
    </sheetView>
    <sheetView topLeftCell="C1" workbookViewId="1">
      <pane xSplit="3" ySplit="3" topLeftCell="F4" activePane="bottomRight" state="frozen"/>
      <selection activeCell="B30" sqref="B30"/>
      <selection pane="topRight" activeCell="B30" sqref="B30"/>
      <selection pane="bottomLeft" activeCell="B30" sqref="B30"/>
      <selection pane="bottomRight" activeCell="C1" sqref="C1"/>
    </sheetView>
  </sheetViews>
  <sheetFormatPr defaultRowHeight="15" x14ac:dyDescent="0.25"/>
  <cols>
    <col min="1" max="2" width="0" hidden="1" customWidth="1"/>
    <col min="3" max="3" width="12.28515625" customWidth="1"/>
    <col min="4" max="4" width="62.28515625" bestFit="1" customWidth="1"/>
    <col min="5" max="5" width="11.28515625" customWidth="1"/>
    <col min="6" max="6" width="9.140625" style="6"/>
    <col min="7" max="7" width="11.140625" customWidth="1"/>
    <col min="8" max="8" width="10.7109375" customWidth="1"/>
    <col min="9" max="9" width="9.42578125" customWidth="1"/>
  </cols>
  <sheetData>
    <row r="1" spans="1:43" x14ac:dyDescent="0.25">
      <c r="F1" s="6">
        <v>1</v>
      </c>
      <c r="G1">
        <v>2</v>
      </c>
      <c r="H1">
        <f>+G1+1</f>
        <v>3</v>
      </c>
      <c r="I1">
        <f t="shared" ref="I1:AO1" si="0">+H1+1</f>
        <v>4</v>
      </c>
      <c r="J1">
        <f t="shared" si="0"/>
        <v>5</v>
      </c>
      <c r="K1">
        <f t="shared" si="0"/>
        <v>6</v>
      </c>
      <c r="L1">
        <f t="shared" si="0"/>
        <v>7</v>
      </c>
      <c r="M1">
        <f t="shared" si="0"/>
        <v>8</v>
      </c>
      <c r="N1">
        <f t="shared" si="0"/>
        <v>9</v>
      </c>
      <c r="O1">
        <f t="shared" si="0"/>
        <v>10</v>
      </c>
      <c r="P1">
        <f t="shared" si="0"/>
        <v>11</v>
      </c>
      <c r="Q1">
        <f t="shared" si="0"/>
        <v>12</v>
      </c>
      <c r="R1">
        <f t="shared" si="0"/>
        <v>13</v>
      </c>
      <c r="S1">
        <f t="shared" si="0"/>
        <v>14</v>
      </c>
      <c r="T1">
        <f t="shared" si="0"/>
        <v>15</v>
      </c>
      <c r="U1">
        <f t="shared" si="0"/>
        <v>16</v>
      </c>
      <c r="V1">
        <f t="shared" si="0"/>
        <v>17</v>
      </c>
      <c r="W1">
        <f t="shared" si="0"/>
        <v>18</v>
      </c>
      <c r="X1">
        <f t="shared" si="0"/>
        <v>19</v>
      </c>
      <c r="Y1">
        <f t="shared" si="0"/>
        <v>20</v>
      </c>
      <c r="Z1">
        <f t="shared" si="0"/>
        <v>21</v>
      </c>
      <c r="AA1">
        <f t="shared" si="0"/>
        <v>22</v>
      </c>
      <c r="AB1">
        <f t="shared" si="0"/>
        <v>23</v>
      </c>
      <c r="AC1">
        <f t="shared" si="0"/>
        <v>24</v>
      </c>
      <c r="AD1">
        <f t="shared" si="0"/>
        <v>25</v>
      </c>
      <c r="AE1">
        <f t="shared" si="0"/>
        <v>26</v>
      </c>
      <c r="AF1">
        <f t="shared" si="0"/>
        <v>27</v>
      </c>
      <c r="AG1">
        <f t="shared" si="0"/>
        <v>28</v>
      </c>
      <c r="AH1">
        <f t="shared" si="0"/>
        <v>29</v>
      </c>
      <c r="AI1">
        <f t="shared" si="0"/>
        <v>30</v>
      </c>
      <c r="AJ1">
        <f t="shared" si="0"/>
        <v>31</v>
      </c>
      <c r="AK1">
        <f t="shared" si="0"/>
        <v>32</v>
      </c>
      <c r="AL1">
        <f t="shared" si="0"/>
        <v>33</v>
      </c>
      <c r="AM1">
        <f t="shared" si="0"/>
        <v>34</v>
      </c>
      <c r="AN1">
        <f t="shared" si="0"/>
        <v>35</v>
      </c>
      <c r="AO1">
        <f t="shared" si="0"/>
        <v>36</v>
      </c>
    </row>
    <row r="2" spans="1:43" x14ac:dyDescent="0.25">
      <c r="E2" t="s">
        <v>42</v>
      </c>
      <c r="F2" s="6" t="s">
        <v>69</v>
      </c>
    </row>
    <row r="3" spans="1:43" x14ac:dyDescent="0.25">
      <c r="C3" t="s">
        <v>36</v>
      </c>
      <c r="D3" s="2" t="s">
        <v>39</v>
      </c>
      <c r="F3" s="7">
        <v>44287</v>
      </c>
      <c r="G3" s="1">
        <v>44317</v>
      </c>
      <c r="H3" s="7">
        <v>44348</v>
      </c>
      <c r="I3" s="1">
        <v>44378</v>
      </c>
      <c r="J3" s="7">
        <v>44409</v>
      </c>
      <c r="K3" s="1">
        <v>44440</v>
      </c>
      <c r="L3" s="7">
        <v>44470</v>
      </c>
      <c r="M3" s="1">
        <v>44501</v>
      </c>
      <c r="N3" s="7">
        <v>44531</v>
      </c>
      <c r="O3" s="1">
        <v>44562</v>
      </c>
      <c r="P3" s="7">
        <v>44593</v>
      </c>
      <c r="Q3" s="1">
        <v>44621</v>
      </c>
      <c r="R3" s="7">
        <v>44652</v>
      </c>
      <c r="S3" s="1">
        <v>44682</v>
      </c>
      <c r="T3" s="7">
        <v>44713</v>
      </c>
      <c r="U3" s="1">
        <v>44743</v>
      </c>
      <c r="V3" s="7">
        <v>44774</v>
      </c>
      <c r="W3" s="1">
        <v>44805</v>
      </c>
      <c r="X3" s="7">
        <v>44835</v>
      </c>
      <c r="Y3" s="1">
        <v>44866</v>
      </c>
      <c r="Z3" s="7">
        <v>44896</v>
      </c>
      <c r="AA3" s="1">
        <v>44927</v>
      </c>
      <c r="AB3" s="7">
        <v>44958</v>
      </c>
      <c r="AC3" s="1">
        <v>44986</v>
      </c>
      <c r="AD3" s="7">
        <v>45017</v>
      </c>
      <c r="AE3" s="1">
        <v>45047</v>
      </c>
      <c r="AF3" s="7">
        <v>45078</v>
      </c>
      <c r="AG3" s="1">
        <v>45108</v>
      </c>
      <c r="AH3" s="7">
        <v>45139</v>
      </c>
      <c r="AI3" s="1">
        <v>45170</v>
      </c>
      <c r="AJ3" s="7">
        <v>45200</v>
      </c>
      <c r="AK3" s="1">
        <v>45231</v>
      </c>
      <c r="AL3" s="7">
        <v>45261</v>
      </c>
      <c r="AM3" s="1">
        <v>45292</v>
      </c>
      <c r="AN3" s="7">
        <v>45323</v>
      </c>
      <c r="AO3" s="1">
        <v>45352</v>
      </c>
    </row>
    <row r="4" spans="1:43" x14ac:dyDescent="0.25">
      <c r="F4" s="7"/>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3" x14ac:dyDescent="0.25">
      <c r="E5" s="3"/>
      <c r="F5" s="8"/>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1:43" x14ac:dyDescent="0.25">
      <c r="A6" t="str">
        <f t="shared" ref="A6:A69" si="1">CONCATENATE(B6,C6,D6)</f>
        <v>11. Operations and Mainenace Labor (OML)</v>
      </c>
      <c r="B6">
        <v>1</v>
      </c>
      <c r="C6" t="s">
        <v>0</v>
      </c>
      <c r="E6" s="3"/>
      <c r="F6" s="8"/>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3" x14ac:dyDescent="0.25">
      <c r="A7" t="str">
        <f t="shared" si="1"/>
        <v>1a(a) On-site based labor</v>
      </c>
      <c r="B7" t="s">
        <v>1318</v>
      </c>
      <c r="D7" t="s">
        <v>1</v>
      </c>
      <c r="E7" s="3"/>
      <c r="F7" s="8"/>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3" x14ac:dyDescent="0.25">
      <c r="A8" t="str">
        <f t="shared" si="1"/>
        <v>1a           Staff size</v>
      </c>
      <c r="B8" t="s">
        <v>1318</v>
      </c>
      <c r="D8" t="s">
        <v>37</v>
      </c>
      <c r="E8" s="3"/>
      <c r="F8" s="8"/>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row>
    <row r="9" spans="1:43" x14ac:dyDescent="0.25">
      <c r="A9" t="str">
        <f t="shared" si="1"/>
        <v>1a           Cost</v>
      </c>
      <c r="B9" t="s">
        <v>1318</v>
      </c>
      <c r="D9" t="s">
        <v>38</v>
      </c>
      <c r="E9" s="3">
        <f>SUM(F9:AO9)</f>
        <v>0</v>
      </c>
      <c r="F9" s="8"/>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row>
    <row r="10" spans="1:43" x14ac:dyDescent="0.25">
      <c r="A10" t="str">
        <f t="shared" si="1"/>
        <v>1a</v>
      </c>
      <c r="B10" t="s">
        <v>1318</v>
      </c>
      <c r="E10" s="3"/>
      <c r="F10" s="8"/>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3" x14ac:dyDescent="0.25">
      <c r="A11" t="str">
        <f t="shared" si="1"/>
        <v>1b(b) Off-site based labor  engaged on-site</v>
      </c>
      <c r="B11" t="s">
        <v>1319</v>
      </c>
      <c r="D11" t="s">
        <v>2</v>
      </c>
      <c r="E11" s="3"/>
      <c r="F11" s="8"/>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3" x14ac:dyDescent="0.25">
      <c r="A12" t="str">
        <f t="shared" si="1"/>
        <v>1b           Staff size</v>
      </c>
      <c r="B12" t="s">
        <v>1319</v>
      </c>
      <c r="D12" t="s">
        <v>37</v>
      </c>
      <c r="E12" s="3"/>
      <c r="F12" s="8"/>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3" x14ac:dyDescent="0.25">
      <c r="A13" t="str">
        <f t="shared" si="1"/>
        <v>1b           Cost</v>
      </c>
      <c r="B13" t="s">
        <v>1319</v>
      </c>
      <c r="D13" t="s">
        <v>38</v>
      </c>
      <c r="E13" s="3">
        <f>SUM(F13:AO13)</f>
        <v>0</v>
      </c>
      <c r="F13" s="8"/>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3" x14ac:dyDescent="0.25">
      <c r="A14" t="str">
        <f t="shared" si="1"/>
        <v>1b</v>
      </c>
      <c r="B14" t="s">
        <v>1319</v>
      </c>
      <c r="E14" s="3"/>
      <c r="F14" s="8"/>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3" x14ac:dyDescent="0.25">
      <c r="A15" t="str">
        <f t="shared" si="1"/>
        <v>1c(c) Off-site based labor engaged off-site</v>
      </c>
      <c r="B15" t="s">
        <v>1320</v>
      </c>
      <c r="D15" t="s">
        <v>3</v>
      </c>
      <c r="E15" s="3"/>
      <c r="F15" s="8"/>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3" x14ac:dyDescent="0.25">
      <c r="A16" t="str">
        <f t="shared" si="1"/>
        <v>1c           Staff size</v>
      </c>
      <c r="B16" t="s">
        <v>1320</v>
      </c>
      <c r="D16" t="s">
        <v>37</v>
      </c>
      <c r="E16" s="3"/>
      <c r="F16" s="8"/>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1" x14ac:dyDescent="0.25">
      <c r="A17" t="str">
        <f t="shared" si="1"/>
        <v>1c           Cost</v>
      </c>
      <c r="B17" t="s">
        <v>1320</v>
      </c>
      <c r="D17" t="s">
        <v>38</v>
      </c>
      <c r="E17" s="3">
        <f>SUM(F17:AO17)</f>
        <v>0</v>
      </c>
      <c r="F17" s="8"/>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1" x14ac:dyDescent="0.25">
      <c r="A18" t="str">
        <f t="shared" si="1"/>
        <v>1c</v>
      </c>
      <c r="B18" t="s">
        <v>1320</v>
      </c>
      <c r="E18" s="3"/>
      <c r="F18" s="8"/>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1" x14ac:dyDescent="0.25">
      <c r="A19" t="str">
        <f t="shared" si="1"/>
        <v>22. Administrative Expense (AE)</v>
      </c>
      <c r="B19">
        <v>2</v>
      </c>
      <c r="C19" t="s">
        <v>4</v>
      </c>
      <c r="E19" s="3"/>
      <c r="F19" s="8"/>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x14ac:dyDescent="0.25">
      <c r="A20" t="str">
        <f t="shared" si="1"/>
        <v>2a(a) Employee expenses</v>
      </c>
      <c r="B20" t="s">
        <v>1321</v>
      </c>
      <c r="D20" t="s">
        <v>5</v>
      </c>
      <c r="E20" s="3">
        <f>SUM(F20:AO20)</f>
        <v>0</v>
      </c>
      <c r="F20" s="8"/>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1" x14ac:dyDescent="0.25">
      <c r="A21" t="str">
        <f t="shared" si="1"/>
        <v>2a</v>
      </c>
      <c r="B21" t="s">
        <v>1321</v>
      </c>
      <c r="E21" s="3"/>
      <c r="F21" s="8"/>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1" x14ac:dyDescent="0.25">
      <c r="A22" t="str">
        <f t="shared" si="1"/>
        <v>2b(b) Environmental fees</v>
      </c>
      <c r="B22" t="s">
        <v>1322</v>
      </c>
      <c r="D22" t="s">
        <v>6</v>
      </c>
      <c r="E22" s="3">
        <f>SUM(F22:AO22)</f>
        <v>0</v>
      </c>
      <c r="F22" s="8"/>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1" x14ac:dyDescent="0.25">
      <c r="A23" t="str">
        <f t="shared" si="1"/>
        <v>2b</v>
      </c>
      <c r="B23" t="s">
        <v>1322</v>
      </c>
      <c r="E23" s="3"/>
      <c r="F23" s="8"/>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1" x14ac:dyDescent="0.25">
      <c r="A24" t="str">
        <f t="shared" si="1"/>
        <v>2c(c) Safety and operator training</v>
      </c>
      <c r="B24" t="s">
        <v>1323</v>
      </c>
      <c r="D24" t="s">
        <v>7</v>
      </c>
      <c r="E24" s="3">
        <f>SUM(F24:AO24)</f>
        <v>0</v>
      </c>
      <c r="F24" s="8"/>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x14ac:dyDescent="0.25">
      <c r="A25" t="str">
        <f t="shared" si="1"/>
        <v>2c</v>
      </c>
      <c r="B25" t="s">
        <v>1323</v>
      </c>
      <c r="E25" s="3"/>
      <c r="F25" s="8"/>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row>
    <row r="26" spans="1:41" x14ac:dyDescent="0.25">
      <c r="A26" t="str">
        <f t="shared" si="1"/>
        <v>2d(d) Office supplies</v>
      </c>
      <c r="B26" t="s">
        <v>1324</v>
      </c>
      <c r="D26" t="s">
        <v>8</v>
      </c>
      <c r="E26" s="3">
        <f>SUM(F26:AO26)</f>
        <v>0</v>
      </c>
      <c r="F26" s="8"/>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x14ac:dyDescent="0.25">
      <c r="A27" t="str">
        <f t="shared" si="1"/>
        <v>2d</v>
      </c>
      <c r="B27" t="s">
        <v>1324</v>
      </c>
      <c r="E27" s="3"/>
      <c r="F27" s="8"/>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x14ac:dyDescent="0.25">
      <c r="A28" t="str">
        <f t="shared" si="1"/>
        <v>2e(e) Communications</v>
      </c>
      <c r="B28" t="s">
        <v>1325</v>
      </c>
      <c r="D28" t="s">
        <v>9</v>
      </c>
      <c r="E28" s="3">
        <f>SUM(F28:AO28)</f>
        <v>0</v>
      </c>
      <c r="F28" s="8"/>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1" x14ac:dyDescent="0.25">
      <c r="A29" t="str">
        <f t="shared" si="1"/>
        <v>2e</v>
      </c>
      <c r="B29" t="s">
        <v>1325</v>
      </c>
      <c r="E29" s="3"/>
      <c r="F29" s="8"/>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x14ac:dyDescent="0.25">
      <c r="A30" t="str">
        <f t="shared" si="1"/>
        <v>2f(f) Periodic plant tests, inspection and analysis</v>
      </c>
      <c r="B30" t="s">
        <v>1326</v>
      </c>
      <c r="D30" t="s">
        <v>10</v>
      </c>
      <c r="E30" s="3">
        <f>SUM(F30:AO30)</f>
        <v>0</v>
      </c>
      <c r="F30" s="8"/>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x14ac:dyDescent="0.25">
      <c r="A31" t="str">
        <f t="shared" si="1"/>
        <v>2f</v>
      </c>
      <c r="B31" t="s">
        <v>1326</v>
      </c>
      <c r="E31" s="3"/>
      <c r="F31" s="8"/>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1" x14ac:dyDescent="0.25">
      <c r="A32" t="str">
        <f t="shared" si="1"/>
        <v>2Other</v>
      </c>
      <c r="B32">
        <v>2</v>
      </c>
      <c r="D32" t="s">
        <v>35</v>
      </c>
      <c r="E32" s="3">
        <f>SUM(F32:AO32)</f>
        <v>0</v>
      </c>
      <c r="F32" s="8"/>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1:41" x14ac:dyDescent="0.25">
      <c r="A33" t="str">
        <f t="shared" si="1"/>
        <v>2</v>
      </c>
      <c r="B33">
        <v>2</v>
      </c>
      <c r="E33" s="3"/>
      <c r="F33" s="8"/>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1:41" x14ac:dyDescent="0.25">
      <c r="A34" t="str">
        <f t="shared" si="1"/>
        <v>2</v>
      </c>
      <c r="B34">
        <v>2</v>
      </c>
      <c r="E34" s="3"/>
      <c r="F34" s="8"/>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row>
    <row r="35" spans="1:41" x14ac:dyDescent="0.25">
      <c r="A35" t="str">
        <f t="shared" si="1"/>
        <v>33. Fuel Availability Expenses (FAE)</v>
      </c>
      <c r="B35">
        <v>3</v>
      </c>
      <c r="C35" t="s">
        <v>15</v>
      </c>
      <c r="E35" s="3"/>
      <c r="F35" s="8"/>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1:41" x14ac:dyDescent="0.25">
      <c r="A36" t="str">
        <f t="shared" si="1"/>
        <v>3a(a) Fuel transportation</v>
      </c>
      <c r="B36" t="s">
        <v>1327</v>
      </c>
      <c r="D36" t="s">
        <v>11</v>
      </c>
      <c r="E36" s="3">
        <f>SUM(F36:AO36)</f>
        <v>0</v>
      </c>
      <c r="F36" s="8"/>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row>
    <row r="37" spans="1:41" x14ac:dyDescent="0.25">
      <c r="A37" t="str">
        <f t="shared" si="1"/>
        <v>3a</v>
      </c>
      <c r="B37" t="s">
        <v>1327</v>
      </c>
      <c r="E37" s="3"/>
      <c r="F37" s="8"/>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1:41" x14ac:dyDescent="0.25">
      <c r="A38" t="str">
        <f t="shared" si="1"/>
        <v>3b(b) Storage costs</v>
      </c>
      <c r="B38" t="s">
        <v>1328</v>
      </c>
      <c r="D38" t="s">
        <v>12</v>
      </c>
      <c r="E38" s="3">
        <f>SUM(F38:AO38)</f>
        <v>0</v>
      </c>
      <c r="F38" s="8"/>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row>
    <row r="39" spans="1:41" x14ac:dyDescent="0.25">
      <c r="A39" t="str">
        <f t="shared" si="1"/>
        <v>3b</v>
      </c>
      <c r="B39" t="s">
        <v>1328</v>
      </c>
      <c r="E39" s="3"/>
      <c r="F39" s="8"/>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row>
    <row r="40" spans="1:41" x14ac:dyDescent="0.25">
      <c r="A40" t="str">
        <f t="shared" si="1"/>
        <v>3c(c) Gas balancing agreement costs</v>
      </c>
      <c r="B40" t="s">
        <v>1329</v>
      </c>
      <c r="D40" t="s">
        <v>13</v>
      </c>
      <c r="E40" s="3">
        <f>SUM(F40:AO40)</f>
        <v>0</v>
      </c>
      <c r="F40" s="8"/>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row r="41" spans="1:41" x14ac:dyDescent="0.25">
      <c r="A41" t="str">
        <f t="shared" si="1"/>
        <v>3c</v>
      </c>
      <c r="B41" t="s">
        <v>1329</v>
      </c>
      <c r="E41" s="3"/>
      <c r="F41" s="8"/>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row>
    <row r="42" spans="1:41" x14ac:dyDescent="0.25">
      <c r="A42" t="str">
        <f t="shared" si="1"/>
        <v>3d(d) Gas park and loan services costs</v>
      </c>
      <c r="B42" t="s">
        <v>1330</v>
      </c>
      <c r="D42" t="s">
        <v>14</v>
      </c>
      <c r="E42" s="3">
        <f>SUM(F42:AO42)</f>
        <v>0</v>
      </c>
      <c r="F42" s="8"/>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row>
    <row r="43" spans="1:41" x14ac:dyDescent="0.25">
      <c r="A43" t="str">
        <f t="shared" si="1"/>
        <v>3d</v>
      </c>
      <c r="B43" t="s">
        <v>1330</v>
      </c>
      <c r="E43" s="3"/>
      <c r="F43" s="8"/>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row>
    <row r="44" spans="1:41" x14ac:dyDescent="0.25">
      <c r="A44" t="str">
        <f t="shared" si="1"/>
        <v>3Other</v>
      </c>
      <c r="B44">
        <v>3</v>
      </c>
      <c r="D44" t="s">
        <v>35</v>
      </c>
      <c r="E44" s="3">
        <f>SUM(F44:AO44)</f>
        <v>0</v>
      </c>
      <c r="F44" s="8"/>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row>
    <row r="45" spans="1:41" x14ac:dyDescent="0.25">
      <c r="A45" t="str">
        <f t="shared" si="1"/>
        <v>3</v>
      </c>
      <c r="B45">
        <v>3</v>
      </c>
      <c r="E45" s="3"/>
      <c r="F45" s="8"/>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row>
    <row r="46" spans="1:41" x14ac:dyDescent="0.25">
      <c r="A46" t="str">
        <f t="shared" si="1"/>
        <v>44. Maintenace Expenses (ME)</v>
      </c>
      <c r="B46">
        <v>4</v>
      </c>
      <c r="C46" t="s">
        <v>16</v>
      </c>
      <c r="E46" s="3"/>
      <c r="F46" s="8"/>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row>
    <row r="47" spans="1:41" x14ac:dyDescent="0.25">
      <c r="A47" t="str">
        <f t="shared" si="1"/>
        <v>4a(a) Chemicals and materials</v>
      </c>
      <c r="B47" t="s">
        <v>1331</v>
      </c>
      <c r="D47" t="s">
        <v>18</v>
      </c>
      <c r="E47" s="3">
        <f>SUM(F47:AO47)</f>
        <v>0</v>
      </c>
      <c r="F47" s="8"/>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row>
    <row r="48" spans="1:41" x14ac:dyDescent="0.25">
      <c r="A48" t="str">
        <f t="shared" si="1"/>
        <v>4a</v>
      </c>
      <c r="B48" t="s">
        <v>1331</v>
      </c>
      <c r="E48" s="3"/>
      <c r="F48" s="8"/>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row>
    <row r="49" spans="1:41" x14ac:dyDescent="0.25">
      <c r="A49" t="str">
        <f t="shared" si="1"/>
        <v>4b(b) Rented maintenance equipment</v>
      </c>
      <c r="B49" t="s">
        <v>1332</v>
      </c>
      <c r="D49" t="s">
        <v>1315</v>
      </c>
      <c r="E49" s="3">
        <f>SUM(F49:AO49)</f>
        <v>0</v>
      </c>
      <c r="F49" s="8"/>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row>
    <row r="50" spans="1:41" x14ac:dyDescent="0.25">
      <c r="A50" t="str">
        <f t="shared" si="1"/>
        <v>4b</v>
      </c>
      <c r="B50" t="s">
        <v>1332</v>
      </c>
      <c r="E50" s="3"/>
      <c r="F50" s="8"/>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row>
    <row r="51" spans="1:41" x14ac:dyDescent="0.25">
      <c r="A51" t="str">
        <f t="shared" si="1"/>
        <v>4Other</v>
      </c>
      <c r="B51">
        <v>4</v>
      </c>
      <c r="D51" t="s">
        <v>35</v>
      </c>
      <c r="E51" s="3">
        <f>SUM(F51:AO51)</f>
        <v>0</v>
      </c>
      <c r="F51" s="8"/>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row>
    <row r="52" spans="1:41" x14ac:dyDescent="0.25">
      <c r="A52" t="str">
        <f t="shared" si="1"/>
        <v>4</v>
      </c>
      <c r="B52">
        <v>4</v>
      </c>
      <c r="E52" s="3"/>
      <c r="F52" s="8"/>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row>
    <row r="53" spans="1:41" x14ac:dyDescent="0.25">
      <c r="A53" t="str">
        <f t="shared" si="1"/>
        <v>55. Operating Expenses (OE)</v>
      </c>
      <c r="B53">
        <v>5</v>
      </c>
      <c r="C53" t="s">
        <v>17</v>
      </c>
      <c r="E53" s="3"/>
      <c r="F53" s="8"/>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row>
    <row r="54" spans="1:41" x14ac:dyDescent="0.25">
      <c r="A54" t="str">
        <f t="shared" si="1"/>
        <v>5a(a) Water treatment chemicals and lubricants</v>
      </c>
      <c r="B54" t="s">
        <v>1333</v>
      </c>
      <c r="D54" t="s">
        <v>19</v>
      </c>
      <c r="E54" s="3">
        <f>SUM(F54:AO54)</f>
        <v>0</v>
      </c>
      <c r="F54" s="8"/>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row>
    <row r="55" spans="1:41" x14ac:dyDescent="0.25">
      <c r="A55" t="str">
        <f t="shared" si="1"/>
        <v>5a</v>
      </c>
      <c r="B55" t="s">
        <v>1333</v>
      </c>
      <c r="E55" s="3"/>
      <c r="F55" s="8"/>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41" x14ac:dyDescent="0.25">
      <c r="A56" t="str">
        <f t="shared" si="1"/>
        <v>5b(b) Water, gas and electric service (not for power generation)</v>
      </c>
      <c r="B56" t="s">
        <v>1334</v>
      </c>
      <c r="D56" t="s">
        <v>1316</v>
      </c>
      <c r="E56" s="3">
        <f>SUM(F56:AO56)</f>
        <v>0</v>
      </c>
      <c r="F56" s="8"/>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row>
    <row r="57" spans="1:41" x14ac:dyDescent="0.25">
      <c r="A57" t="str">
        <f t="shared" si="1"/>
        <v>5b</v>
      </c>
      <c r="B57" t="s">
        <v>1334</v>
      </c>
      <c r="E57" s="3"/>
      <c r="F57" s="8"/>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row>
    <row r="58" spans="1:41" x14ac:dyDescent="0.25">
      <c r="A58" t="str">
        <f t="shared" si="1"/>
        <v>5c(c) Waste water treatment</v>
      </c>
      <c r="B58" t="s">
        <v>1335</v>
      </c>
      <c r="D58" t="s">
        <v>20</v>
      </c>
      <c r="E58" s="3">
        <f>SUM(F58:AO58)</f>
        <v>0</v>
      </c>
      <c r="F58" s="8"/>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row>
    <row r="59" spans="1:41" x14ac:dyDescent="0.25">
      <c r="A59" t="str">
        <f t="shared" si="1"/>
        <v>5c</v>
      </c>
      <c r="B59" t="s">
        <v>1335</v>
      </c>
      <c r="E59" s="3"/>
      <c r="F59" s="8"/>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row>
    <row r="60" spans="1:41" x14ac:dyDescent="0.25">
      <c r="A60" t="str">
        <f t="shared" si="1"/>
        <v>5Other</v>
      </c>
      <c r="B60">
        <v>5</v>
      </c>
      <c r="D60" t="s">
        <v>35</v>
      </c>
      <c r="E60" s="3">
        <f>SUM(F60:AO60)</f>
        <v>0</v>
      </c>
      <c r="F60" s="8"/>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41" x14ac:dyDescent="0.25">
      <c r="A61" t="str">
        <f t="shared" si="1"/>
        <v>5</v>
      </c>
      <c r="B61">
        <v>5</v>
      </c>
      <c r="E61" s="3"/>
      <c r="F61" s="8"/>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41" x14ac:dyDescent="0.25">
      <c r="A62" t="str">
        <f t="shared" si="1"/>
        <v>66. Taxes, Fees and Insurance (TFI)</v>
      </c>
      <c r="B62">
        <v>6</v>
      </c>
      <c r="C62" t="s">
        <v>25</v>
      </c>
      <c r="E62" s="3"/>
      <c r="F62" s="8"/>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41" x14ac:dyDescent="0.25">
      <c r="A63" t="str">
        <f t="shared" si="1"/>
        <v>6a(a) Insurance</v>
      </c>
      <c r="B63" t="s">
        <v>1336</v>
      </c>
      <c r="D63" t="s">
        <v>21</v>
      </c>
      <c r="E63" s="3">
        <f>SUM(F63:AO63)</f>
        <v>0</v>
      </c>
      <c r="F63" s="8"/>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41" x14ac:dyDescent="0.25">
      <c r="A64" t="str">
        <f t="shared" si="1"/>
        <v>6a</v>
      </c>
      <c r="B64" t="s">
        <v>1336</v>
      </c>
      <c r="E64" s="3"/>
      <c r="F64" s="8"/>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x14ac:dyDescent="0.25">
      <c r="A65" t="str">
        <f t="shared" si="1"/>
        <v>6b(b) Permits and licensing fees</v>
      </c>
      <c r="B65" t="s">
        <v>1337</v>
      </c>
      <c r="D65" t="s">
        <v>22</v>
      </c>
      <c r="E65" s="3">
        <f>SUM(F65:AO65)</f>
        <v>0</v>
      </c>
      <c r="F65" s="8"/>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x14ac:dyDescent="0.25">
      <c r="A66" t="str">
        <f t="shared" si="1"/>
        <v>6b</v>
      </c>
      <c r="B66" t="s">
        <v>1337</v>
      </c>
      <c r="E66" s="3"/>
      <c r="F66" s="8"/>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x14ac:dyDescent="0.25">
      <c r="A67" t="str">
        <f t="shared" si="1"/>
        <v>6c(c) Site security and utilities for maintaining security</v>
      </c>
      <c r="B67" t="s">
        <v>1338</v>
      </c>
      <c r="D67" t="s">
        <v>23</v>
      </c>
      <c r="E67" s="3">
        <f>SUM(F67:AO67)</f>
        <v>0</v>
      </c>
      <c r="F67" s="8"/>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x14ac:dyDescent="0.25">
      <c r="A68" t="str">
        <f t="shared" si="1"/>
        <v>6c</v>
      </c>
      <c r="B68" t="s">
        <v>1338</v>
      </c>
      <c r="E68" s="3"/>
      <c r="F68" s="8"/>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x14ac:dyDescent="0.25">
      <c r="A69" t="str">
        <f t="shared" si="1"/>
        <v>6d(d) Property taxes</v>
      </c>
      <c r="B69" t="s">
        <v>1339</v>
      </c>
      <c r="D69" t="s">
        <v>24</v>
      </c>
      <c r="E69" s="3">
        <f>SUM(F69:AO69)</f>
        <v>0</v>
      </c>
      <c r="F69" s="8"/>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x14ac:dyDescent="0.25">
      <c r="A70" t="str">
        <f t="shared" ref="A70:A92" si="2">CONCATENATE(B70,C70,D70)</f>
        <v>6d</v>
      </c>
      <c r="B70" t="s">
        <v>1339</v>
      </c>
      <c r="E70" s="3"/>
      <c r="F70" s="8"/>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x14ac:dyDescent="0.25">
      <c r="A71" t="str">
        <f t="shared" si="2"/>
        <v>6Other</v>
      </c>
      <c r="B71">
        <v>6</v>
      </c>
      <c r="D71" t="s">
        <v>35</v>
      </c>
      <c r="E71" s="3">
        <f>SUM(F71:AO71)</f>
        <v>0</v>
      </c>
      <c r="F71" s="8"/>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x14ac:dyDescent="0.25">
      <c r="A72" t="str">
        <f t="shared" si="2"/>
        <v>6</v>
      </c>
      <c r="B72">
        <v>6</v>
      </c>
      <c r="E72" s="3"/>
      <c r="F72" s="8"/>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x14ac:dyDescent="0.25">
      <c r="A73" t="str">
        <f t="shared" si="2"/>
        <v>77. Corporate Level Expenses (CLE)</v>
      </c>
      <c r="B73">
        <v>7</v>
      </c>
      <c r="C73" t="s">
        <v>26</v>
      </c>
      <c r="E73" s="3"/>
      <c r="F73" s="8"/>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x14ac:dyDescent="0.25">
      <c r="A74" t="str">
        <f t="shared" si="2"/>
        <v>7a(a) Legal services</v>
      </c>
      <c r="B74" t="s">
        <v>1340</v>
      </c>
      <c r="D74" t="s">
        <v>27</v>
      </c>
      <c r="E74" s="3">
        <f>SUM(F74:AO74)</f>
        <v>0</v>
      </c>
      <c r="F74" s="8"/>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x14ac:dyDescent="0.25">
      <c r="A75" t="str">
        <f t="shared" si="2"/>
        <v>7a</v>
      </c>
      <c r="B75" t="s">
        <v>1340</v>
      </c>
      <c r="E75" s="3"/>
      <c r="F75" s="8"/>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x14ac:dyDescent="0.25">
      <c r="A76" t="str">
        <f t="shared" si="2"/>
        <v>7b(b) Environmental reporting</v>
      </c>
      <c r="B76" t="s">
        <v>1341</v>
      </c>
      <c r="D76" t="s">
        <v>28</v>
      </c>
      <c r="E76" s="3">
        <f>SUM(F76:AO76)</f>
        <v>0</v>
      </c>
      <c r="F76" s="8"/>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x14ac:dyDescent="0.25">
      <c r="A77" t="str">
        <f t="shared" si="2"/>
        <v>7b</v>
      </c>
      <c r="B77" t="s">
        <v>1341</v>
      </c>
      <c r="E77" s="3"/>
      <c r="F77" s="8"/>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x14ac:dyDescent="0.25">
      <c r="A78" t="str">
        <f t="shared" si="2"/>
        <v>7c(c) Procurement expenses</v>
      </c>
      <c r="B78" t="s">
        <v>1342</v>
      </c>
      <c r="D78" t="s">
        <v>29</v>
      </c>
      <c r="E78" s="3">
        <f>SUM(F78:AO78)</f>
        <v>0</v>
      </c>
      <c r="F78" s="8"/>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x14ac:dyDescent="0.25">
      <c r="A79" t="str">
        <f t="shared" si="2"/>
        <v>7c</v>
      </c>
      <c r="B79" t="s">
        <v>1342</v>
      </c>
      <c r="E79" s="3"/>
      <c r="F79" s="8"/>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x14ac:dyDescent="0.25">
      <c r="A80" t="str">
        <f t="shared" si="2"/>
        <v>7</v>
      </c>
      <c r="B80">
        <v>7</v>
      </c>
      <c r="E80" s="3"/>
      <c r="F80" s="8"/>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x14ac:dyDescent="0.25">
      <c r="A81" t="str">
        <f t="shared" si="2"/>
        <v>Non CC Total</v>
      </c>
      <c r="C81" t="s">
        <v>44</v>
      </c>
      <c r="E81" s="3">
        <f t="shared" ref="E81" si="3">SUM(E6:E78)-E8-E12-E16</f>
        <v>0</v>
      </c>
      <c r="F81" s="8"/>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x14ac:dyDescent="0.25">
      <c r="A82" t="str">
        <f t="shared" si="2"/>
        <v/>
      </c>
      <c r="E82" s="3"/>
      <c r="F82" s="8"/>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x14ac:dyDescent="0.25">
      <c r="A83" t="str">
        <f t="shared" si="2"/>
        <v>88. Capital Costs (CC)</v>
      </c>
      <c r="B83">
        <v>8</v>
      </c>
      <c r="C83" t="s">
        <v>30</v>
      </c>
      <c r="E83" s="3"/>
      <c r="F83" s="8"/>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x14ac:dyDescent="0.25">
      <c r="A84" t="str">
        <f t="shared" si="2"/>
        <v>8a(a) Engineering</v>
      </c>
      <c r="B84" t="s">
        <v>1343</v>
      </c>
      <c r="D84" t="s">
        <v>31</v>
      </c>
      <c r="E84" s="3">
        <f>SUM(F84:AO84)</f>
        <v>0</v>
      </c>
      <c r="F84" s="8"/>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x14ac:dyDescent="0.25">
      <c r="A85" t="str">
        <f t="shared" si="2"/>
        <v>8a</v>
      </c>
      <c r="B85" t="s">
        <v>1343</v>
      </c>
      <c r="E85" s="3"/>
      <c r="F85" s="8"/>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x14ac:dyDescent="0.25">
      <c r="A86" t="str">
        <f t="shared" si="2"/>
        <v>8b(b) Procurement</v>
      </c>
      <c r="B86" t="s">
        <v>1344</v>
      </c>
      <c r="D86" t="s">
        <v>32</v>
      </c>
      <c r="E86" s="3">
        <f>SUM(F86:AO86)</f>
        <v>0</v>
      </c>
      <c r="F86" s="8"/>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x14ac:dyDescent="0.25">
      <c r="A87" t="str">
        <f t="shared" si="2"/>
        <v>8b</v>
      </c>
      <c r="B87" t="s">
        <v>1344</v>
      </c>
      <c r="E87" s="3"/>
      <c r="F87" s="8"/>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x14ac:dyDescent="0.25">
      <c r="A88" t="str">
        <f t="shared" si="2"/>
        <v>8c(c) Construction</v>
      </c>
      <c r="B88" t="s">
        <v>1345</v>
      </c>
      <c r="D88" t="s">
        <v>33</v>
      </c>
      <c r="E88" s="3">
        <f>SUM(F88:AO88)</f>
        <v>0</v>
      </c>
      <c r="F88" s="8"/>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x14ac:dyDescent="0.25">
      <c r="A89" t="str">
        <f t="shared" si="2"/>
        <v>8c</v>
      </c>
      <c r="B89" t="s">
        <v>1345</v>
      </c>
      <c r="E89" s="3"/>
      <c r="F89" s="8"/>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x14ac:dyDescent="0.25">
      <c r="A90" t="str">
        <f t="shared" si="2"/>
        <v>8d(d) Cancellation fees</v>
      </c>
      <c r="B90" t="s">
        <v>1346</v>
      </c>
      <c r="D90" t="s">
        <v>34</v>
      </c>
      <c r="E90" s="3">
        <f>SUM(F90:AO90)</f>
        <v>0</v>
      </c>
      <c r="F90" s="8"/>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x14ac:dyDescent="0.25">
      <c r="A91" t="str">
        <f t="shared" si="2"/>
        <v>8d</v>
      </c>
      <c r="B91" t="s">
        <v>1346</v>
      </c>
      <c r="E91" s="3"/>
      <c r="F91" s="8"/>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x14ac:dyDescent="0.25">
      <c r="A92" t="str">
        <f t="shared" si="2"/>
        <v>8</v>
      </c>
      <c r="B92">
        <v>8</v>
      </c>
      <c r="E92" s="3"/>
      <c r="F92" s="8"/>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x14ac:dyDescent="0.25">
      <c r="A93" t="str">
        <f t="shared" ref="A93" si="4">CONCATENATE(B93,C93,D93)</f>
        <v>CC Total</v>
      </c>
      <c r="C93" t="s">
        <v>43</v>
      </c>
      <c r="E93" s="3">
        <f t="shared" ref="E93" si="5">SUM(E84:E90)</f>
        <v>0</v>
      </c>
      <c r="F93" s="8"/>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x14ac:dyDescent="0.25">
      <c r="E94" s="3"/>
      <c r="F94" s="8"/>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x14ac:dyDescent="0.25">
      <c r="E95" s="3"/>
      <c r="F95" s="8"/>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x14ac:dyDescent="0.25">
      <c r="F96" s="8"/>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6:41" x14ac:dyDescent="0.25">
      <c r="F97" s="8"/>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6:41" x14ac:dyDescent="0.25">
      <c r="F98" s="8"/>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6:41" x14ac:dyDescent="0.25">
      <c r="F99" s="8"/>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6:41" x14ac:dyDescent="0.25">
      <c r="F100" s="8"/>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6:41" x14ac:dyDescent="0.25">
      <c r="F101" s="8"/>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6:41" x14ac:dyDescent="0.25">
      <c r="F102" s="8"/>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6:41" x14ac:dyDescent="0.25">
      <c r="F103" s="8"/>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6:41" x14ac:dyDescent="0.25">
      <c r="F104" s="8"/>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sheetData>
  <protectedRanges>
    <protectedRange sqref="F4:AU95" name="Range1"/>
  </protectedRange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97"/>
  <sheetViews>
    <sheetView topLeftCell="B1" zoomScale="80" zoomScaleNormal="80" workbookViewId="0">
      <pane xSplit="2" ySplit="3" topLeftCell="D4" activePane="bottomRight" state="frozen"/>
      <selection activeCell="F38" sqref="F37:F38"/>
      <selection pane="topRight" activeCell="F38" sqref="F37:F38"/>
      <selection pane="bottomLeft" activeCell="F38" sqref="F37:F38"/>
      <selection pane="bottomRight" activeCell="F38" sqref="F37:F38"/>
    </sheetView>
    <sheetView workbookViewId="1">
      <selection activeCell="A2" sqref="A2"/>
    </sheetView>
  </sheetViews>
  <sheetFormatPr defaultRowHeight="15" x14ac:dyDescent="0.25"/>
  <cols>
    <col min="2" max="2" width="13.5703125" customWidth="1"/>
    <col min="3" max="3" width="62.28515625" bestFit="1" customWidth="1"/>
    <col min="4" max="4" width="10.140625" style="3" bestFit="1" customWidth="1"/>
    <col min="5" max="5" width="11.28515625" style="3" bestFit="1" customWidth="1"/>
    <col min="6" max="6" width="11.5703125" style="3" customWidth="1"/>
    <col min="7" max="7" width="22.42578125" style="23" bestFit="1" customWidth="1"/>
    <col min="8" max="8" width="24" style="23" bestFit="1" customWidth="1"/>
    <col min="9" max="10" width="24" style="23" customWidth="1"/>
    <col min="11" max="11" width="8.140625" style="3" bestFit="1" customWidth="1"/>
    <col min="12" max="14" width="12.28515625" style="3" bestFit="1" customWidth="1"/>
  </cols>
  <sheetData>
    <row r="1" spans="1:14" x14ac:dyDescent="0.25">
      <c r="G1" s="23">
        <f>+'Inputs First'!D21</f>
        <v>0</v>
      </c>
      <c r="H1" s="23">
        <f>+'Inputs Second'!D21</f>
        <v>0</v>
      </c>
      <c r="I1" s="23">
        <f>+'Inputs Third'!D21</f>
        <v>0</v>
      </c>
      <c r="J1" s="23">
        <f>+'Inputs Fourth'!D21</f>
        <v>0</v>
      </c>
      <c r="L1" s="44" t="s">
        <v>1349</v>
      </c>
      <c r="M1" s="44"/>
      <c r="N1" s="44"/>
    </row>
    <row r="2" spans="1:14" x14ac:dyDescent="0.25">
      <c r="D2" s="3" t="s">
        <v>1347</v>
      </c>
      <c r="E2" s="3" t="s">
        <v>1348</v>
      </c>
      <c r="F2" s="3" t="s">
        <v>72</v>
      </c>
      <c r="G2" s="23" t="s">
        <v>70</v>
      </c>
      <c r="H2" s="23" t="s">
        <v>71</v>
      </c>
      <c r="I2" s="23" t="s">
        <v>1494</v>
      </c>
      <c r="J2" s="23" t="s">
        <v>1495</v>
      </c>
      <c r="K2" s="3" t="s">
        <v>1350</v>
      </c>
      <c r="L2" s="2" t="s">
        <v>1503</v>
      </c>
      <c r="M2" s="2" t="s">
        <v>1504</v>
      </c>
      <c r="N2" t="s">
        <v>1505</v>
      </c>
    </row>
    <row r="3" spans="1:14" x14ac:dyDescent="0.25">
      <c r="B3" t="s">
        <v>36</v>
      </c>
      <c r="C3" s="2" t="s">
        <v>39</v>
      </c>
      <c r="D3" s="15"/>
      <c r="E3" s="15"/>
    </row>
    <row r="6" spans="1:14" x14ac:dyDescent="0.25">
      <c r="A6">
        <v>1</v>
      </c>
      <c r="B6" t="s">
        <v>0</v>
      </c>
      <c r="D6" s="3">
        <f>VLOOKUP(CONCATENATE(A6,B6,C6),'Case 1'!$A$6:$E$95,5,FALSE)</f>
        <v>0</v>
      </c>
      <c r="E6" s="3">
        <f>VLOOKUP(CONCATENATE(A6,B6,C6),'Case 2'!$A$6:$E$95,5,FALSE)</f>
        <v>0</v>
      </c>
      <c r="F6" s="3">
        <f>+D6-E6</f>
        <v>0</v>
      </c>
      <c r="G6" s="29" t="e">
        <f>+$F6*G$1/SUM($G$1:$J$1)</f>
        <v>#DIV/0!</v>
      </c>
      <c r="H6" s="29" t="e">
        <f t="shared" ref="H6:J25" si="0">+$F6*H$1/SUM($G$1:$J$1)</f>
        <v>#DIV/0!</v>
      </c>
      <c r="I6" s="29" t="e">
        <f t="shared" si="0"/>
        <v>#DIV/0!</v>
      </c>
      <c r="J6" s="29" t="e">
        <f t="shared" si="0"/>
        <v>#DIV/0!</v>
      </c>
      <c r="K6" s="3" t="e">
        <f>IF(F6=SUM(G6:J6),"OK","ERROR")</f>
        <v>#DIV/0!</v>
      </c>
      <c r="L6" s="3">
        <f>VLOOKUP(CONCATENATE($A6,$B6,$C6),Historic!$A$6:$G$95,5,FALSE)</f>
        <v>0</v>
      </c>
      <c r="M6" s="3">
        <f>VLOOKUP(CONCATENATE($A6,$B6,$C6),Historic!$A$6:$G$95,6,FALSE)</f>
        <v>0</v>
      </c>
      <c r="N6" s="3">
        <f>VLOOKUP(CONCATENATE($A6,$B6,$C6),Historic!$A$6:$G$95,7,FALSE)</f>
        <v>0</v>
      </c>
    </row>
    <row r="7" spans="1:14" x14ac:dyDescent="0.25">
      <c r="A7" t="s">
        <v>1318</v>
      </c>
      <c r="C7" t="s">
        <v>1</v>
      </c>
      <c r="D7" s="3">
        <f>VLOOKUP(CONCATENATE(A7,B7,C7),'Case 1'!$A$6:$E$95,5,FALSE)</f>
        <v>0</v>
      </c>
      <c r="E7" s="3">
        <f>VLOOKUP(CONCATENATE(A7,B7,C7),'Case 2'!$A$6:$E$95,5,FALSE)</f>
        <v>0</v>
      </c>
      <c r="F7" s="3">
        <f t="shared" ref="F7:F70" si="1">+D7-E7</f>
        <v>0</v>
      </c>
      <c r="G7" s="29" t="e">
        <f t="shared" ref="G7:J26" si="2">+$F7*G$1/SUM($G$1:$J$1)</f>
        <v>#DIV/0!</v>
      </c>
      <c r="H7" s="29" t="e">
        <f t="shared" si="0"/>
        <v>#DIV/0!</v>
      </c>
      <c r="I7" s="29" t="e">
        <f t="shared" si="0"/>
        <v>#DIV/0!</v>
      </c>
      <c r="J7" s="29" t="e">
        <f t="shared" si="0"/>
        <v>#DIV/0!</v>
      </c>
      <c r="K7" s="3" t="e">
        <f t="shared" ref="K7:K70" si="3">IF(F7=SUM(G7:J7),"OK","ERROR")</f>
        <v>#DIV/0!</v>
      </c>
      <c r="L7" s="3">
        <f>VLOOKUP(CONCATENATE($A7,$B7,$C7),Historic!$A$6:$G$95,5,FALSE)</f>
        <v>0</v>
      </c>
      <c r="M7" s="3">
        <f>VLOOKUP(CONCATENATE($A7,$B7,$C7),Historic!$A$6:$G$95,6,FALSE)</f>
        <v>0</v>
      </c>
      <c r="N7" s="3">
        <f>VLOOKUP(CONCATENATE($A7,$B7,$C7),Historic!$A$6:$G$95,7,FALSE)</f>
        <v>0</v>
      </c>
    </row>
    <row r="8" spans="1:14" x14ac:dyDescent="0.25">
      <c r="A8" t="s">
        <v>1318</v>
      </c>
      <c r="C8" t="s">
        <v>37</v>
      </c>
      <c r="D8" s="3">
        <f>VLOOKUP(CONCATENATE(A8,B8,C8),'Case 1'!$A$6:$E$95,5,FALSE)</f>
        <v>0</v>
      </c>
      <c r="E8" s="3">
        <f>VLOOKUP(CONCATENATE(A8,B8,C8),'Case 2'!$A$6:$E$95,5,FALSE)</f>
        <v>0</v>
      </c>
      <c r="F8" s="3">
        <f t="shared" si="1"/>
        <v>0</v>
      </c>
      <c r="G8" s="29" t="e">
        <f t="shared" si="2"/>
        <v>#DIV/0!</v>
      </c>
      <c r="H8" s="29" t="e">
        <f t="shared" si="0"/>
        <v>#DIV/0!</v>
      </c>
      <c r="I8" s="29" t="e">
        <f t="shared" si="0"/>
        <v>#DIV/0!</v>
      </c>
      <c r="J8" s="29" t="e">
        <f t="shared" si="0"/>
        <v>#DIV/0!</v>
      </c>
      <c r="K8" s="3" t="e">
        <f t="shared" si="3"/>
        <v>#DIV/0!</v>
      </c>
      <c r="L8" s="3">
        <f>VLOOKUP(CONCATENATE($A8,$B8,$C8),Historic!$A$6:$G$95,5,FALSE)</f>
        <v>0</v>
      </c>
      <c r="M8" s="3">
        <f>VLOOKUP(CONCATENATE($A8,$B8,$C8),Historic!$A$6:$G$95,6,FALSE)</f>
        <v>0</v>
      </c>
      <c r="N8" s="3">
        <f>VLOOKUP(CONCATENATE($A8,$B8,$C8),Historic!$A$6:$G$95,7,FALSE)</f>
        <v>0</v>
      </c>
    </row>
    <row r="9" spans="1:14" x14ac:dyDescent="0.25">
      <c r="A9" t="s">
        <v>1318</v>
      </c>
      <c r="C9" t="s">
        <v>38</v>
      </c>
      <c r="D9" s="3">
        <f>VLOOKUP(CONCATENATE(A9,B9,C9),'Case 1'!$A$6:$E$95,5,FALSE)</f>
        <v>0</v>
      </c>
      <c r="E9" s="3">
        <f>VLOOKUP(CONCATENATE(A9,B9,C9),'Case 2'!$A$6:$E$95,5,FALSE)</f>
        <v>0</v>
      </c>
      <c r="F9" s="3">
        <f t="shared" si="1"/>
        <v>0</v>
      </c>
      <c r="G9" s="29" t="e">
        <f t="shared" si="2"/>
        <v>#DIV/0!</v>
      </c>
      <c r="H9" s="29" t="e">
        <f t="shared" si="0"/>
        <v>#DIV/0!</v>
      </c>
      <c r="I9" s="29" t="e">
        <f t="shared" si="0"/>
        <v>#DIV/0!</v>
      </c>
      <c r="J9" s="29" t="e">
        <f t="shared" si="0"/>
        <v>#DIV/0!</v>
      </c>
      <c r="K9" s="3" t="e">
        <f t="shared" si="3"/>
        <v>#DIV/0!</v>
      </c>
      <c r="L9" s="3">
        <f>VLOOKUP(CONCATENATE($A9,$B9,$C9),Historic!$A$6:$G$95,5,FALSE)</f>
        <v>0</v>
      </c>
      <c r="M9" s="3">
        <f>VLOOKUP(CONCATENATE($A9,$B9,$C9),Historic!$A$6:$G$95,6,FALSE)</f>
        <v>0</v>
      </c>
      <c r="N9" s="3">
        <f>VLOOKUP(CONCATENATE($A9,$B9,$C9),Historic!$A$6:$G$95,7,FALSE)</f>
        <v>0</v>
      </c>
    </row>
    <row r="10" spans="1:14" x14ac:dyDescent="0.25">
      <c r="A10" t="s">
        <v>1318</v>
      </c>
      <c r="D10" s="3">
        <f>VLOOKUP(CONCATENATE(A10,B10,C10),'Case 1'!$A$6:$E$95,5,FALSE)</f>
        <v>0</v>
      </c>
      <c r="E10" s="3">
        <f>VLOOKUP(CONCATENATE(A10,B10,C10),'Case 2'!$A$6:$E$95,5,FALSE)</f>
        <v>0</v>
      </c>
      <c r="F10" s="3">
        <f t="shared" si="1"/>
        <v>0</v>
      </c>
      <c r="G10" s="29" t="e">
        <f t="shared" si="2"/>
        <v>#DIV/0!</v>
      </c>
      <c r="H10" s="29" t="e">
        <f t="shared" si="0"/>
        <v>#DIV/0!</v>
      </c>
      <c r="I10" s="29" t="e">
        <f t="shared" si="0"/>
        <v>#DIV/0!</v>
      </c>
      <c r="J10" s="29" t="e">
        <f t="shared" si="0"/>
        <v>#DIV/0!</v>
      </c>
      <c r="K10" s="3" t="e">
        <f t="shared" si="3"/>
        <v>#DIV/0!</v>
      </c>
      <c r="L10" s="3">
        <f>VLOOKUP(CONCATENATE($A10,$B10,$C10),Historic!$A$6:$G$95,5,FALSE)</f>
        <v>0</v>
      </c>
      <c r="M10" s="3">
        <f>VLOOKUP(CONCATENATE($A10,$B10,$C10),Historic!$A$6:$G$95,6,FALSE)</f>
        <v>0</v>
      </c>
      <c r="N10" s="3">
        <f>VLOOKUP(CONCATENATE($A10,$B10,$C10),Historic!$A$6:$G$95,7,FALSE)</f>
        <v>0</v>
      </c>
    </row>
    <row r="11" spans="1:14" x14ac:dyDescent="0.25">
      <c r="A11" t="s">
        <v>1319</v>
      </c>
      <c r="C11" t="s">
        <v>2</v>
      </c>
      <c r="D11" s="3">
        <f>VLOOKUP(CONCATENATE(A11,B11,C11),'Case 1'!$A$6:$E$95,5,FALSE)</f>
        <v>0</v>
      </c>
      <c r="E11" s="3">
        <f>VLOOKUP(CONCATENATE(A11,B11,C11),'Case 2'!$A$6:$E$95,5,FALSE)</f>
        <v>0</v>
      </c>
      <c r="F11" s="3">
        <f t="shared" si="1"/>
        <v>0</v>
      </c>
      <c r="G11" s="29" t="e">
        <f t="shared" si="2"/>
        <v>#DIV/0!</v>
      </c>
      <c r="H11" s="29" t="e">
        <f t="shared" si="0"/>
        <v>#DIV/0!</v>
      </c>
      <c r="I11" s="29" t="e">
        <f t="shared" si="0"/>
        <v>#DIV/0!</v>
      </c>
      <c r="J11" s="29" t="e">
        <f t="shared" si="0"/>
        <v>#DIV/0!</v>
      </c>
      <c r="K11" s="3" t="e">
        <f t="shared" si="3"/>
        <v>#DIV/0!</v>
      </c>
      <c r="L11" s="3">
        <f>VLOOKUP(CONCATENATE($A11,$B11,$C11),Historic!$A$6:$G$95,5,FALSE)</f>
        <v>0</v>
      </c>
      <c r="M11" s="3">
        <f>VLOOKUP(CONCATENATE($A11,$B11,$C11),Historic!$A$6:$G$95,6,FALSE)</f>
        <v>0</v>
      </c>
      <c r="N11" s="3">
        <f>VLOOKUP(CONCATENATE($A11,$B11,$C11),Historic!$A$6:$G$95,7,FALSE)</f>
        <v>0</v>
      </c>
    </row>
    <row r="12" spans="1:14" x14ac:dyDescent="0.25">
      <c r="A12" t="s">
        <v>1319</v>
      </c>
      <c r="C12" t="s">
        <v>37</v>
      </c>
      <c r="D12" s="3">
        <f>VLOOKUP(CONCATENATE(A12,B12,C12),'Case 1'!$A$6:$E$95,5,FALSE)</f>
        <v>0</v>
      </c>
      <c r="E12" s="3">
        <f>VLOOKUP(CONCATENATE(A12,B12,C12),'Case 2'!$A$6:$E$95,5,FALSE)</f>
        <v>0</v>
      </c>
      <c r="F12" s="3">
        <f t="shared" si="1"/>
        <v>0</v>
      </c>
      <c r="G12" s="29" t="e">
        <f t="shared" si="2"/>
        <v>#DIV/0!</v>
      </c>
      <c r="H12" s="29" t="e">
        <f t="shared" si="0"/>
        <v>#DIV/0!</v>
      </c>
      <c r="I12" s="29" t="e">
        <f t="shared" si="0"/>
        <v>#DIV/0!</v>
      </c>
      <c r="J12" s="29" t="e">
        <f t="shared" si="0"/>
        <v>#DIV/0!</v>
      </c>
      <c r="K12" s="3" t="e">
        <f t="shared" si="3"/>
        <v>#DIV/0!</v>
      </c>
      <c r="L12" s="3">
        <f>VLOOKUP(CONCATENATE($A12,$B12,$C12),Historic!$A$6:$G$95,5,FALSE)</f>
        <v>0</v>
      </c>
      <c r="M12" s="3">
        <f>VLOOKUP(CONCATENATE($A12,$B12,$C12),Historic!$A$6:$G$95,6,FALSE)</f>
        <v>0</v>
      </c>
      <c r="N12" s="3">
        <f>VLOOKUP(CONCATENATE($A12,$B12,$C12),Historic!$A$6:$G$95,7,FALSE)</f>
        <v>0</v>
      </c>
    </row>
    <row r="13" spans="1:14" x14ac:dyDescent="0.25">
      <c r="A13" t="s">
        <v>1319</v>
      </c>
      <c r="C13" t="s">
        <v>38</v>
      </c>
      <c r="D13" s="3">
        <f>VLOOKUP(CONCATENATE(A13,B13,C13),'Case 1'!$A$6:$E$95,5,FALSE)</f>
        <v>0</v>
      </c>
      <c r="E13" s="3">
        <f>VLOOKUP(CONCATENATE(A13,B13,C13),'Case 2'!$A$6:$E$95,5,FALSE)</f>
        <v>0</v>
      </c>
      <c r="F13" s="3">
        <f t="shared" si="1"/>
        <v>0</v>
      </c>
      <c r="G13" s="29" t="e">
        <f t="shared" si="2"/>
        <v>#DIV/0!</v>
      </c>
      <c r="H13" s="29" t="e">
        <f t="shared" si="0"/>
        <v>#DIV/0!</v>
      </c>
      <c r="I13" s="29" t="e">
        <f t="shared" si="0"/>
        <v>#DIV/0!</v>
      </c>
      <c r="J13" s="29" t="e">
        <f t="shared" si="0"/>
        <v>#DIV/0!</v>
      </c>
      <c r="K13" s="3" t="e">
        <f t="shared" si="3"/>
        <v>#DIV/0!</v>
      </c>
      <c r="L13" s="3">
        <f>VLOOKUP(CONCATENATE($A13,$B13,$C13),Historic!$A$6:$G$95,5,FALSE)</f>
        <v>0</v>
      </c>
      <c r="M13" s="3">
        <f>VLOOKUP(CONCATENATE($A13,$B13,$C13),Historic!$A$6:$G$95,6,FALSE)</f>
        <v>0</v>
      </c>
      <c r="N13" s="3">
        <f>VLOOKUP(CONCATENATE($A13,$B13,$C13),Historic!$A$6:$G$95,7,FALSE)</f>
        <v>0</v>
      </c>
    </row>
    <row r="14" spans="1:14" x14ac:dyDescent="0.25">
      <c r="A14" t="s">
        <v>1319</v>
      </c>
      <c r="D14" s="3">
        <f>VLOOKUP(CONCATENATE(A14,B14,C14),'Case 1'!$A$6:$E$95,5,FALSE)</f>
        <v>0</v>
      </c>
      <c r="E14" s="3">
        <f>VLOOKUP(CONCATENATE(A14,B14,C14),'Case 2'!$A$6:$E$95,5,FALSE)</f>
        <v>0</v>
      </c>
      <c r="F14" s="3">
        <f t="shared" si="1"/>
        <v>0</v>
      </c>
      <c r="G14" s="29" t="e">
        <f t="shared" si="2"/>
        <v>#DIV/0!</v>
      </c>
      <c r="H14" s="29" t="e">
        <f t="shared" si="0"/>
        <v>#DIV/0!</v>
      </c>
      <c r="I14" s="29" t="e">
        <f t="shared" si="0"/>
        <v>#DIV/0!</v>
      </c>
      <c r="J14" s="29" t="e">
        <f t="shared" si="0"/>
        <v>#DIV/0!</v>
      </c>
      <c r="K14" s="3" t="e">
        <f t="shared" si="3"/>
        <v>#DIV/0!</v>
      </c>
      <c r="L14" s="3">
        <f>VLOOKUP(CONCATENATE($A14,$B14,$C14),Historic!$A$6:$G$95,5,FALSE)</f>
        <v>0</v>
      </c>
      <c r="M14" s="3">
        <f>VLOOKUP(CONCATENATE($A14,$B14,$C14),Historic!$A$6:$G$95,6,FALSE)</f>
        <v>0</v>
      </c>
      <c r="N14" s="3">
        <f>VLOOKUP(CONCATENATE($A14,$B14,$C14),Historic!$A$6:$G$95,7,FALSE)</f>
        <v>0</v>
      </c>
    </row>
    <row r="15" spans="1:14" x14ac:dyDescent="0.25">
      <c r="A15" t="s">
        <v>1320</v>
      </c>
      <c r="C15" t="s">
        <v>3</v>
      </c>
      <c r="D15" s="3">
        <f>VLOOKUP(CONCATENATE(A15,B15,C15),'Case 1'!$A$6:$E$95,5,FALSE)</f>
        <v>0</v>
      </c>
      <c r="E15" s="3">
        <f>VLOOKUP(CONCATENATE(A15,B15,C15),'Case 2'!$A$6:$E$95,5,FALSE)</f>
        <v>0</v>
      </c>
      <c r="F15" s="3">
        <f t="shared" si="1"/>
        <v>0</v>
      </c>
      <c r="G15" s="29" t="e">
        <f t="shared" si="2"/>
        <v>#DIV/0!</v>
      </c>
      <c r="H15" s="29" t="e">
        <f t="shared" si="0"/>
        <v>#DIV/0!</v>
      </c>
      <c r="I15" s="29" t="e">
        <f t="shared" si="0"/>
        <v>#DIV/0!</v>
      </c>
      <c r="J15" s="29" t="e">
        <f t="shared" si="0"/>
        <v>#DIV/0!</v>
      </c>
      <c r="K15" s="3" t="e">
        <f t="shared" si="3"/>
        <v>#DIV/0!</v>
      </c>
      <c r="L15" s="3">
        <f>VLOOKUP(CONCATENATE($A15,$B15,$C15),Historic!$A$6:$G$95,5,FALSE)</f>
        <v>0</v>
      </c>
      <c r="M15" s="3">
        <f>VLOOKUP(CONCATENATE($A15,$B15,$C15),Historic!$A$6:$G$95,6,FALSE)</f>
        <v>0</v>
      </c>
      <c r="N15" s="3">
        <f>VLOOKUP(CONCATENATE($A15,$B15,$C15),Historic!$A$6:$G$95,7,FALSE)</f>
        <v>0</v>
      </c>
    </row>
    <row r="16" spans="1:14" x14ac:dyDescent="0.25">
      <c r="A16" t="s">
        <v>1320</v>
      </c>
      <c r="C16" t="s">
        <v>37</v>
      </c>
      <c r="D16" s="3">
        <f>VLOOKUP(CONCATENATE(A16,B16,C16),'Case 1'!$A$6:$E$95,5,FALSE)</f>
        <v>0</v>
      </c>
      <c r="E16" s="3">
        <f>VLOOKUP(CONCATENATE(A16,B16,C16),'Case 2'!$A$6:$E$95,5,FALSE)</f>
        <v>0</v>
      </c>
      <c r="F16" s="3">
        <f t="shared" si="1"/>
        <v>0</v>
      </c>
      <c r="G16" s="29" t="e">
        <f t="shared" si="2"/>
        <v>#DIV/0!</v>
      </c>
      <c r="H16" s="29" t="e">
        <f t="shared" si="0"/>
        <v>#DIV/0!</v>
      </c>
      <c r="I16" s="29" t="e">
        <f t="shared" si="0"/>
        <v>#DIV/0!</v>
      </c>
      <c r="J16" s="29" t="e">
        <f t="shared" si="0"/>
        <v>#DIV/0!</v>
      </c>
      <c r="K16" s="3" t="e">
        <f t="shared" si="3"/>
        <v>#DIV/0!</v>
      </c>
      <c r="L16" s="3">
        <f>VLOOKUP(CONCATENATE($A16,$B16,$C16),Historic!$A$6:$G$95,5,FALSE)</f>
        <v>0</v>
      </c>
      <c r="M16" s="3">
        <f>VLOOKUP(CONCATENATE($A16,$B16,$C16),Historic!$A$6:$G$95,6,FALSE)</f>
        <v>0</v>
      </c>
      <c r="N16" s="3">
        <f>VLOOKUP(CONCATENATE($A16,$B16,$C16),Historic!$A$6:$G$95,7,FALSE)</f>
        <v>0</v>
      </c>
    </row>
    <row r="17" spans="1:14" x14ac:dyDescent="0.25">
      <c r="A17" t="s">
        <v>1320</v>
      </c>
      <c r="C17" t="s">
        <v>38</v>
      </c>
      <c r="D17" s="3">
        <f>VLOOKUP(CONCATENATE(A17,B17,C17),'Case 1'!$A$6:$E$95,5,FALSE)</f>
        <v>0</v>
      </c>
      <c r="E17" s="3">
        <f>VLOOKUP(CONCATENATE(A17,B17,C17),'Case 2'!$A$6:$E$95,5,FALSE)</f>
        <v>0</v>
      </c>
      <c r="F17" s="3">
        <f t="shared" si="1"/>
        <v>0</v>
      </c>
      <c r="G17" s="29" t="e">
        <f t="shared" si="2"/>
        <v>#DIV/0!</v>
      </c>
      <c r="H17" s="29" t="e">
        <f t="shared" si="0"/>
        <v>#DIV/0!</v>
      </c>
      <c r="I17" s="29" t="e">
        <f t="shared" si="0"/>
        <v>#DIV/0!</v>
      </c>
      <c r="J17" s="29" t="e">
        <f t="shared" si="0"/>
        <v>#DIV/0!</v>
      </c>
      <c r="K17" s="3" t="e">
        <f t="shared" si="3"/>
        <v>#DIV/0!</v>
      </c>
      <c r="L17" s="3">
        <f>VLOOKUP(CONCATENATE($A17,$B17,$C17),Historic!$A$6:$G$95,5,FALSE)</f>
        <v>0</v>
      </c>
      <c r="M17" s="3">
        <f>VLOOKUP(CONCATENATE($A17,$B17,$C17),Historic!$A$6:$G$95,6,FALSE)</f>
        <v>0</v>
      </c>
      <c r="N17" s="3">
        <f>VLOOKUP(CONCATENATE($A17,$B17,$C17),Historic!$A$6:$G$95,7,FALSE)</f>
        <v>0</v>
      </c>
    </row>
    <row r="18" spans="1:14" x14ac:dyDescent="0.25">
      <c r="A18" t="s">
        <v>1320</v>
      </c>
      <c r="D18" s="3">
        <f>VLOOKUP(CONCATENATE(A18,B18,C18),'Case 1'!$A$6:$E$95,5,FALSE)</f>
        <v>0</v>
      </c>
      <c r="E18" s="3">
        <f>VLOOKUP(CONCATENATE(A18,B18,C18),'Case 2'!$A$6:$E$95,5,FALSE)</f>
        <v>0</v>
      </c>
      <c r="F18" s="3">
        <f t="shared" si="1"/>
        <v>0</v>
      </c>
      <c r="G18" s="29" t="e">
        <f t="shared" si="2"/>
        <v>#DIV/0!</v>
      </c>
      <c r="H18" s="29" t="e">
        <f t="shared" si="0"/>
        <v>#DIV/0!</v>
      </c>
      <c r="I18" s="29" t="e">
        <f t="shared" si="0"/>
        <v>#DIV/0!</v>
      </c>
      <c r="J18" s="29" t="e">
        <f t="shared" si="0"/>
        <v>#DIV/0!</v>
      </c>
      <c r="K18" s="3" t="e">
        <f t="shared" si="3"/>
        <v>#DIV/0!</v>
      </c>
      <c r="L18" s="3">
        <f>VLOOKUP(CONCATENATE($A18,$B18,$C18),Historic!$A$6:$G$95,5,FALSE)</f>
        <v>0</v>
      </c>
      <c r="M18" s="3">
        <f>VLOOKUP(CONCATENATE($A18,$B18,$C18),Historic!$A$6:$G$95,6,FALSE)</f>
        <v>0</v>
      </c>
      <c r="N18" s="3">
        <f>VLOOKUP(CONCATENATE($A18,$B18,$C18),Historic!$A$6:$G$95,7,FALSE)</f>
        <v>0</v>
      </c>
    </row>
    <row r="19" spans="1:14" x14ac:dyDescent="0.25">
      <c r="A19">
        <v>2</v>
      </c>
      <c r="B19" t="s">
        <v>4</v>
      </c>
      <c r="D19" s="3">
        <f>VLOOKUP(CONCATENATE(A19,B19,C19),'Case 1'!$A$6:$E$95,5,FALSE)</f>
        <v>0</v>
      </c>
      <c r="E19" s="3">
        <f>VLOOKUP(CONCATENATE(A19,B19,C19),'Case 2'!$A$6:$E$95,5,FALSE)</f>
        <v>0</v>
      </c>
      <c r="F19" s="3">
        <f t="shared" si="1"/>
        <v>0</v>
      </c>
      <c r="G19" s="29" t="e">
        <f t="shared" si="2"/>
        <v>#DIV/0!</v>
      </c>
      <c r="H19" s="29" t="e">
        <f t="shared" si="0"/>
        <v>#DIV/0!</v>
      </c>
      <c r="I19" s="29" t="e">
        <f t="shared" si="0"/>
        <v>#DIV/0!</v>
      </c>
      <c r="J19" s="29" t="e">
        <f t="shared" si="0"/>
        <v>#DIV/0!</v>
      </c>
      <c r="K19" s="3" t="e">
        <f t="shared" si="3"/>
        <v>#DIV/0!</v>
      </c>
      <c r="L19" s="3">
        <f>VLOOKUP(CONCATENATE($A19,$B19,$C19),Historic!$A$6:$G$95,5,FALSE)</f>
        <v>0</v>
      </c>
      <c r="M19" s="3">
        <f>VLOOKUP(CONCATENATE($A19,$B19,$C19),Historic!$A$6:$G$95,6,FALSE)</f>
        <v>0</v>
      </c>
      <c r="N19" s="3">
        <f>VLOOKUP(CONCATENATE($A19,$B19,$C19),Historic!$A$6:$G$95,7,FALSE)</f>
        <v>0</v>
      </c>
    </row>
    <row r="20" spans="1:14" x14ac:dyDescent="0.25">
      <c r="A20" t="s">
        <v>1321</v>
      </c>
      <c r="C20" t="s">
        <v>5</v>
      </c>
      <c r="D20" s="3">
        <f>VLOOKUP(CONCATENATE(A20,B20,C20),'Case 1'!$A$6:$E$95,5,FALSE)</f>
        <v>0</v>
      </c>
      <c r="E20" s="3">
        <f>VLOOKUP(CONCATENATE(A20,B20,C20),'Case 2'!$A$6:$E$95,5,FALSE)</f>
        <v>0</v>
      </c>
      <c r="F20" s="3">
        <f t="shared" si="1"/>
        <v>0</v>
      </c>
      <c r="G20" s="29" t="e">
        <f t="shared" si="2"/>
        <v>#DIV/0!</v>
      </c>
      <c r="H20" s="29" t="e">
        <f t="shared" si="0"/>
        <v>#DIV/0!</v>
      </c>
      <c r="I20" s="29" t="e">
        <f t="shared" si="0"/>
        <v>#DIV/0!</v>
      </c>
      <c r="J20" s="29" t="e">
        <f t="shared" si="0"/>
        <v>#DIV/0!</v>
      </c>
      <c r="K20" s="3" t="e">
        <f t="shared" si="3"/>
        <v>#DIV/0!</v>
      </c>
      <c r="L20" s="3">
        <f>VLOOKUP(CONCATENATE($A20,$B20,$C20),Historic!$A$6:$G$95,5,FALSE)</f>
        <v>0</v>
      </c>
      <c r="M20" s="3">
        <f>VLOOKUP(CONCATENATE($A20,$B20,$C20),Historic!$A$6:$G$95,6,FALSE)</f>
        <v>0</v>
      </c>
      <c r="N20" s="3">
        <f>VLOOKUP(CONCATENATE($A20,$B20,$C20),Historic!$A$6:$G$95,7,FALSE)</f>
        <v>0</v>
      </c>
    </row>
    <row r="21" spans="1:14" x14ac:dyDescent="0.25">
      <c r="A21" t="s">
        <v>1321</v>
      </c>
      <c r="D21" s="3">
        <f>VLOOKUP(CONCATENATE(A21,B21,C21),'Case 1'!$A$6:$E$95,5,FALSE)</f>
        <v>0</v>
      </c>
      <c r="E21" s="3">
        <f>VLOOKUP(CONCATENATE(A21,B21,C21),'Case 2'!$A$6:$E$95,5,FALSE)</f>
        <v>0</v>
      </c>
      <c r="F21" s="3">
        <f t="shared" si="1"/>
        <v>0</v>
      </c>
      <c r="G21" s="29" t="e">
        <f t="shared" si="2"/>
        <v>#DIV/0!</v>
      </c>
      <c r="H21" s="29" t="e">
        <f t="shared" si="0"/>
        <v>#DIV/0!</v>
      </c>
      <c r="I21" s="29" t="e">
        <f t="shared" si="0"/>
        <v>#DIV/0!</v>
      </c>
      <c r="J21" s="29" t="e">
        <f t="shared" si="0"/>
        <v>#DIV/0!</v>
      </c>
      <c r="K21" s="3" t="e">
        <f t="shared" si="3"/>
        <v>#DIV/0!</v>
      </c>
      <c r="L21" s="3">
        <f>VLOOKUP(CONCATENATE($A21,$B21,$C21),Historic!$A$6:$G$95,5,FALSE)</f>
        <v>0</v>
      </c>
      <c r="M21" s="3">
        <f>VLOOKUP(CONCATENATE($A21,$B21,$C21),Historic!$A$6:$G$95,6,FALSE)</f>
        <v>0</v>
      </c>
      <c r="N21" s="3">
        <f>VLOOKUP(CONCATENATE($A21,$B21,$C21),Historic!$A$6:$G$95,7,FALSE)</f>
        <v>0</v>
      </c>
    </row>
    <row r="22" spans="1:14" x14ac:dyDescent="0.25">
      <c r="A22" t="s">
        <v>1322</v>
      </c>
      <c r="C22" t="s">
        <v>6</v>
      </c>
      <c r="D22" s="3">
        <f>VLOOKUP(CONCATENATE(A22,B22,C22),'Case 1'!$A$6:$E$95,5,FALSE)</f>
        <v>0</v>
      </c>
      <c r="E22" s="3">
        <f>VLOOKUP(CONCATENATE(A22,B22,C22),'Case 2'!$A$6:$E$95,5,FALSE)</f>
        <v>0</v>
      </c>
      <c r="F22" s="3">
        <f t="shared" si="1"/>
        <v>0</v>
      </c>
      <c r="G22" s="29" t="e">
        <f t="shared" si="2"/>
        <v>#DIV/0!</v>
      </c>
      <c r="H22" s="29" t="e">
        <f t="shared" si="0"/>
        <v>#DIV/0!</v>
      </c>
      <c r="I22" s="29" t="e">
        <f t="shared" si="0"/>
        <v>#DIV/0!</v>
      </c>
      <c r="J22" s="29" t="e">
        <f t="shared" si="0"/>
        <v>#DIV/0!</v>
      </c>
      <c r="K22" s="3" t="e">
        <f t="shared" si="3"/>
        <v>#DIV/0!</v>
      </c>
      <c r="L22" s="3">
        <f>VLOOKUP(CONCATENATE($A22,$B22,$C22),Historic!$A$6:$G$95,5,FALSE)</f>
        <v>0</v>
      </c>
      <c r="M22" s="3">
        <f>VLOOKUP(CONCATENATE($A22,$B22,$C22),Historic!$A$6:$G$95,6,FALSE)</f>
        <v>0</v>
      </c>
      <c r="N22" s="3">
        <f>VLOOKUP(CONCATENATE($A22,$B22,$C22),Historic!$A$6:$G$95,7,FALSE)</f>
        <v>0</v>
      </c>
    </row>
    <row r="23" spans="1:14" x14ac:dyDescent="0.25">
      <c r="A23" t="s">
        <v>1322</v>
      </c>
      <c r="D23" s="3">
        <f>VLOOKUP(CONCATENATE(A23,B23,C23),'Case 1'!$A$6:$E$95,5,FALSE)</f>
        <v>0</v>
      </c>
      <c r="E23" s="3">
        <f>VLOOKUP(CONCATENATE(A23,B23,C23),'Case 2'!$A$6:$E$95,5,FALSE)</f>
        <v>0</v>
      </c>
      <c r="F23" s="3">
        <f t="shared" si="1"/>
        <v>0</v>
      </c>
      <c r="G23" s="29" t="e">
        <f t="shared" si="2"/>
        <v>#DIV/0!</v>
      </c>
      <c r="H23" s="29" t="e">
        <f t="shared" si="0"/>
        <v>#DIV/0!</v>
      </c>
      <c r="I23" s="29" t="e">
        <f t="shared" si="0"/>
        <v>#DIV/0!</v>
      </c>
      <c r="J23" s="29" t="e">
        <f t="shared" si="0"/>
        <v>#DIV/0!</v>
      </c>
      <c r="K23" s="3" t="e">
        <f t="shared" si="3"/>
        <v>#DIV/0!</v>
      </c>
      <c r="L23" s="3">
        <f>VLOOKUP(CONCATENATE($A23,$B23,$C23),Historic!$A$6:$G$95,5,FALSE)</f>
        <v>0</v>
      </c>
      <c r="M23" s="3">
        <f>VLOOKUP(CONCATENATE($A23,$B23,$C23),Historic!$A$6:$G$95,6,FALSE)</f>
        <v>0</v>
      </c>
      <c r="N23" s="3">
        <f>VLOOKUP(CONCATENATE($A23,$B23,$C23),Historic!$A$6:$G$95,7,FALSE)</f>
        <v>0</v>
      </c>
    </row>
    <row r="24" spans="1:14" x14ac:dyDescent="0.25">
      <c r="A24" t="s">
        <v>1323</v>
      </c>
      <c r="C24" t="s">
        <v>7</v>
      </c>
      <c r="D24" s="3">
        <f>VLOOKUP(CONCATENATE(A24,B24,C24),'Case 1'!$A$6:$E$95,5,FALSE)</f>
        <v>0</v>
      </c>
      <c r="E24" s="3">
        <f>VLOOKUP(CONCATENATE(A24,B24,C24),'Case 2'!$A$6:$E$95,5,FALSE)</f>
        <v>0</v>
      </c>
      <c r="F24" s="3">
        <f t="shared" si="1"/>
        <v>0</v>
      </c>
      <c r="G24" s="29" t="e">
        <f t="shared" si="2"/>
        <v>#DIV/0!</v>
      </c>
      <c r="H24" s="29" t="e">
        <f t="shared" si="0"/>
        <v>#DIV/0!</v>
      </c>
      <c r="I24" s="29" t="e">
        <f t="shared" si="0"/>
        <v>#DIV/0!</v>
      </c>
      <c r="J24" s="29" t="e">
        <f t="shared" si="0"/>
        <v>#DIV/0!</v>
      </c>
      <c r="K24" s="3" t="e">
        <f t="shared" si="3"/>
        <v>#DIV/0!</v>
      </c>
      <c r="L24" s="3">
        <f>VLOOKUP(CONCATENATE($A24,$B24,$C24),Historic!$A$6:$G$95,5,FALSE)</f>
        <v>0</v>
      </c>
      <c r="M24" s="3">
        <f>VLOOKUP(CONCATENATE($A24,$B24,$C24),Historic!$A$6:$G$95,6,FALSE)</f>
        <v>0</v>
      </c>
      <c r="N24" s="3">
        <f>VLOOKUP(CONCATENATE($A24,$B24,$C24),Historic!$A$6:$G$95,7,FALSE)</f>
        <v>0</v>
      </c>
    </row>
    <row r="25" spans="1:14" x14ac:dyDescent="0.25">
      <c r="A25" t="s">
        <v>1323</v>
      </c>
      <c r="D25" s="3">
        <f>VLOOKUP(CONCATENATE(A25,B25,C25),'Case 1'!$A$6:$E$95,5,FALSE)</f>
        <v>0</v>
      </c>
      <c r="E25" s="3">
        <f>VLOOKUP(CONCATENATE(A25,B25,C25),'Case 2'!$A$6:$E$95,5,FALSE)</f>
        <v>0</v>
      </c>
      <c r="F25" s="3">
        <f t="shared" si="1"/>
        <v>0</v>
      </c>
      <c r="G25" s="29" t="e">
        <f t="shared" si="2"/>
        <v>#DIV/0!</v>
      </c>
      <c r="H25" s="29" t="e">
        <f t="shared" si="0"/>
        <v>#DIV/0!</v>
      </c>
      <c r="I25" s="29" t="e">
        <f t="shared" si="0"/>
        <v>#DIV/0!</v>
      </c>
      <c r="J25" s="29" t="e">
        <f t="shared" si="0"/>
        <v>#DIV/0!</v>
      </c>
      <c r="K25" s="3" t="e">
        <f t="shared" si="3"/>
        <v>#DIV/0!</v>
      </c>
      <c r="L25" s="3">
        <f>VLOOKUP(CONCATENATE($A25,$B25,$C25),Historic!$A$6:$G$95,5,FALSE)</f>
        <v>0</v>
      </c>
      <c r="M25" s="3">
        <f>VLOOKUP(CONCATENATE($A25,$B25,$C25),Historic!$A$6:$G$95,6,FALSE)</f>
        <v>0</v>
      </c>
      <c r="N25" s="3">
        <f>VLOOKUP(CONCATENATE($A25,$B25,$C25),Historic!$A$6:$G$95,7,FALSE)</f>
        <v>0</v>
      </c>
    </row>
    <row r="26" spans="1:14" x14ac:dyDescent="0.25">
      <c r="A26" t="s">
        <v>1324</v>
      </c>
      <c r="C26" t="s">
        <v>8</v>
      </c>
      <c r="D26" s="3">
        <f>VLOOKUP(CONCATENATE(A26,B26,C26),'Case 1'!$A$6:$E$95,5,FALSE)</f>
        <v>0</v>
      </c>
      <c r="E26" s="3">
        <f>VLOOKUP(CONCATENATE(A26,B26,C26),'Case 2'!$A$6:$E$95,5,FALSE)</f>
        <v>0</v>
      </c>
      <c r="F26" s="3">
        <f t="shared" si="1"/>
        <v>0</v>
      </c>
      <c r="G26" s="29" t="e">
        <f t="shared" si="2"/>
        <v>#DIV/0!</v>
      </c>
      <c r="H26" s="29" t="e">
        <f t="shared" si="2"/>
        <v>#DIV/0!</v>
      </c>
      <c r="I26" s="29" t="e">
        <f t="shared" si="2"/>
        <v>#DIV/0!</v>
      </c>
      <c r="J26" s="29" t="e">
        <f t="shared" si="2"/>
        <v>#DIV/0!</v>
      </c>
      <c r="K26" s="3" t="e">
        <f t="shared" si="3"/>
        <v>#DIV/0!</v>
      </c>
      <c r="L26" s="3">
        <f>VLOOKUP(CONCATENATE($A26,$B26,$C26),Historic!$A$6:$G$95,5,FALSE)</f>
        <v>0</v>
      </c>
      <c r="M26" s="3">
        <f>VLOOKUP(CONCATENATE($A26,$B26,$C26),Historic!$A$6:$G$95,6,FALSE)</f>
        <v>0</v>
      </c>
      <c r="N26" s="3">
        <f>VLOOKUP(CONCATENATE($A26,$B26,$C26),Historic!$A$6:$G$95,7,FALSE)</f>
        <v>0</v>
      </c>
    </row>
    <row r="27" spans="1:14" x14ac:dyDescent="0.25">
      <c r="A27" t="s">
        <v>1324</v>
      </c>
      <c r="D27" s="3">
        <f>VLOOKUP(CONCATENATE(A27,B27,C27),'Case 1'!$A$6:$E$95,5,FALSE)</f>
        <v>0</v>
      </c>
      <c r="E27" s="3">
        <f>VLOOKUP(CONCATENATE(A27,B27,C27),'Case 2'!$A$6:$E$95,5,FALSE)</f>
        <v>0</v>
      </c>
      <c r="F27" s="3">
        <f t="shared" si="1"/>
        <v>0</v>
      </c>
      <c r="G27" s="29" t="e">
        <f t="shared" ref="G27:J46" si="4">+$F27*G$1/SUM($G$1:$J$1)</f>
        <v>#DIV/0!</v>
      </c>
      <c r="H27" s="29" t="e">
        <f t="shared" si="4"/>
        <v>#DIV/0!</v>
      </c>
      <c r="I27" s="29" t="e">
        <f t="shared" si="4"/>
        <v>#DIV/0!</v>
      </c>
      <c r="J27" s="29" t="e">
        <f t="shared" si="4"/>
        <v>#DIV/0!</v>
      </c>
      <c r="K27" s="3" t="e">
        <f t="shared" si="3"/>
        <v>#DIV/0!</v>
      </c>
      <c r="L27" s="3">
        <f>VLOOKUP(CONCATENATE($A27,$B27,$C27),Historic!$A$6:$G$95,5,FALSE)</f>
        <v>0</v>
      </c>
      <c r="M27" s="3">
        <f>VLOOKUP(CONCATENATE($A27,$B27,$C27),Historic!$A$6:$G$95,6,FALSE)</f>
        <v>0</v>
      </c>
      <c r="N27" s="3">
        <f>VLOOKUP(CONCATENATE($A27,$B27,$C27),Historic!$A$6:$G$95,7,FALSE)</f>
        <v>0</v>
      </c>
    </row>
    <row r="28" spans="1:14" x14ac:dyDescent="0.25">
      <c r="A28" t="s">
        <v>1325</v>
      </c>
      <c r="C28" t="s">
        <v>9</v>
      </c>
      <c r="D28" s="3">
        <f>VLOOKUP(CONCATENATE(A28,B28,C28),'Case 1'!$A$6:$E$95,5,FALSE)</f>
        <v>0</v>
      </c>
      <c r="E28" s="3">
        <f>VLOOKUP(CONCATENATE(A28,B28,C28),'Case 2'!$A$6:$E$95,5,FALSE)</f>
        <v>0</v>
      </c>
      <c r="F28" s="3">
        <f t="shared" si="1"/>
        <v>0</v>
      </c>
      <c r="G28" s="29" t="e">
        <f t="shared" si="4"/>
        <v>#DIV/0!</v>
      </c>
      <c r="H28" s="29" t="e">
        <f t="shared" si="4"/>
        <v>#DIV/0!</v>
      </c>
      <c r="I28" s="29" t="e">
        <f t="shared" si="4"/>
        <v>#DIV/0!</v>
      </c>
      <c r="J28" s="29" t="e">
        <f t="shared" si="4"/>
        <v>#DIV/0!</v>
      </c>
      <c r="K28" s="3" t="e">
        <f t="shared" si="3"/>
        <v>#DIV/0!</v>
      </c>
      <c r="L28" s="3">
        <f>VLOOKUP(CONCATENATE($A28,$B28,$C28),Historic!$A$6:$G$95,5,FALSE)</f>
        <v>0</v>
      </c>
      <c r="M28" s="3">
        <f>VLOOKUP(CONCATENATE($A28,$B28,$C28),Historic!$A$6:$G$95,6,FALSE)</f>
        <v>0</v>
      </c>
      <c r="N28" s="3">
        <f>VLOOKUP(CONCATENATE($A28,$B28,$C28),Historic!$A$6:$G$95,7,FALSE)</f>
        <v>0</v>
      </c>
    </row>
    <row r="29" spans="1:14" x14ac:dyDescent="0.25">
      <c r="A29" t="s">
        <v>1325</v>
      </c>
      <c r="D29" s="3">
        <f>VLOOKUP(CONCATENATE(A29,B29,C29),'Case 1'!$A$6:$E$95,5,FALSE)</f>
        <v>0</v>
      </c>
      <c r="E29" s="3">
        <f>VLOOKUP(CONCATENATE(A29,B29,C29),'Case 2'!$A$6:$E$95,5,FALSE)</f>
        <v>0</v>
      </c>
      <c r="F29" s="3">
        <f t="shared" si="1"/>
        <v>0</v>
      </c>
      <c r="G29" s="29" t="e">
        <f t="shared" si="4"/>
        <v>#DIV/0!</v>
      </c>
      <c r="H29" s="29" t="e">
        <f t="shared" si="4"/>
        <v>#DIV/0!</v>
      </c>
      <c r="I29" s="29" t="e">
        <f t="shared" si="4"/>
        <v>#DIV/0!</v>
      </c>
      <c r="J29" s="29" t="e">
        <f t="shared" si="4"/>
        <v>#DIV/0!</v>
      </c>
      <c r="K29" s="3" t="e">
        <f t="shared" si="3"/>
        <v>#DIV/0!</v>
      </c>
      <c r="L29" s="3">
        <f>VLOOKUP(CONCATENATE($A29,$B29,$C29),Historic!$A$6:$G$95,5,FALSE)</f>
        <v>0</v>
      </c>
      <c r="M29" s="3">
        <f>VLOOKUP(CONCATENATE($A29,$B29,$C29),Historic!$A$6:$G$95,6,FALSE)</f>
        <v>0</v>
      </c>
      <c r="N29" s="3">
        <f>VLOOKUP(CONCATENATE($A29,$B29,$C29),Historic!$A$6:$G$95,7,FALSE)</f>
        <v>0</v>
      </c>
    </row>
    <row r="30" spans="1:14" x14ac:dyDescent="0.25">
      <c r="A30" t="s">
        <v>1326</v>
      </c>
      <c r="C30" t="s">
        <v>10</v>
      </c>
      <c r="D30" s="3">
        <f>VLOOKUP(CONCATENATE(A30,B30,C30),'Case 1'!$A$6:$E$95,5,FALSE)</f>
        <v>0</v>
      </c>
      <c r="E30" s="3">
        <f>VLOOKUP(CONCATENATE(A30,B30,C30),'Case 2'!$A$6:$E$95,5,FALSE)</f>
        <v>0</v>
      </c>
      <c r="F30" s="3">
        <f t="shared" si="1"/>
        <v>0</v>
      </c>
      <c r="G30" s="29" t="e">
        <f t="shared" si="4"/>
        <v>#DIV/0!</v>
      </c>
      <c r="H30" s="29" t="e">
        <f t="shared" si="4"/>
        <v>#DIV/0!</v>
      </c>
      <c r="I30" s="29" t="e">
        <f t="shared" si="4"/>
        <v>#DIV/0!</v>
      </c>
      <c r="J30" s="29" t="e">
        <f t="shared" si="4"/>
        <v>#DIV/0!</v>
      </c>
      <c r="K30" s="3" t="e">
        <f t="shared" si="3"/>
        <v>#DIV/0!</v>
      </c>
      <c r="L30" s="3">
        <f>VLOOKUP(CONCATENATE($A30,$B30,$C30),Historic!$A$6:$G$95,5,FALSE)</f>
        <v>0</v>
      </c>
      <c r="M30" s="3">
        <f>VLOOKUP(CONCATENATE($A30,$B30,$C30),Historic!$A$6:$G$95,6,FALSE)</f>
        <v>0</v>
      </c>
      <c r="N30" s="3">
        <f>VLOOKUP(CONCATENATE($A30,$B30,$C30),Historic!$A$6:$G$95,7,FALSE)</f>
        <v>0</v>
      </c>
    </row>
    <row r="31" spans="1:14" x14ac:dyDescent="0.25">
      <c r="A31" t="s">
        <v>1326</v>
      </c>
      <c r="D31" s="3">
        <f>VLOOKUP(CONCATENATE(A31,B31,C31),'Case 1'!$A$6:$E$95,5,FALSE)</f>
        <v>0</v>
      </c>
      <c r="E31" s="3">
        <f>VLOOKUP(CONCATENATE(A31,B31,C31),'Case 2'!$A$6:$E$95,5,FALSE)</f>
        <v>0</v>
      </c>
      <c r="F31" s="3">
        <f t="shared" si="1"/>
        <v>0</v>
      </c>
      <c r="G31" s="29" t="e">
        <f t="shared" si="4"/>
        <v>#DIV/0!</v>
      </c>
      <c r="H31" s="29" t="e">
        <f t="shared" si="4"/>
        <v>#DIV/0!</v>
      </c>
      <c r="I31" s="29" t="e">
        <f t="shared" si="4"/>
        <v>#DIV/0!</v>
      </c>
      <c r="J31" s="29" t="e">
        <f t="shared" si="4"/>
        <v>#DIV/0!</v>
      </c>
      <c r="K31" s="3" t="e">
        <f t="shared" si="3"/>
        <v>#DIV/0!</v>
      </c>
      <c r="L31" s="3">
        <f>VLOOKUP(CONCATENATE($A31,$B31,$C31),Historic!$A$6:$G$95,5,FALSE)</f>
        <v>0</v>
      </c>
      <c r="M31" s="3">
        <f>VLOOKUP(CONCATENATE($A31,$B31,$C31),Historic!$A$6:$G$95,6,FALSE)</f>
        <v>0</v>
      </c>
      <c r="N31" s="3">
        <f>VLOOKUP(CONCATENATE($A31,$B31,$C31),Historic!$A$6:$G$95,7,FALSE)</f>
        <v>0</v>
      </c>
    </row>
    <row r="32" spans="1:14" x14ac:dyDescent="0.25">
      <c r="A32">
        <v>2</v>
      </c>
      <c r="C32" t="s">
        <v>35</v>
      </c>
      <c r="D32" s="3">
        <f>VLOOKUP(CONCATENATE(A32,B32,C32),'Case 1'!$A$6:$E$95,5,FALSE)</f>
        <v>0</v>
      </c>
      <c r="E32" s="3">
        <f>VLOOKUP(CONCATENATE(A32,B32,C32),'Case 2'!$A$6:$E$95,5,FALSE)</f>
        <v>0</v>
      </c>
      <c r="F32" s="3">
        <f t="shared" si="1"/>
        <v>0</v>
      </c>
      <c r="G32" s="29" t="e">
        <f t="shared" si="4"/>
        <v>#DIV/0!</v>
      </c>
      <c r="H32" s="29" t="e">
        <f t="shared" si="4"/>
        <v>#DIV/0!</v>
      </c>
      <c r="I32" s="29" t="e">
        <f t="shared" si="4"/>
        <v>#DIV/0!</v>
      </c>
      <c r="J32" s="29" t="e">
        <f t="shared" si="4"/>
        <v>#DIV/0!</v>
      </c>
      <c r="K32" s="3" t="e">
        <f t="shared" si="3"/>
        <v>#DIV/0!</v>
      </c>
      <c r="L32" s="3">
        <f>VLOOKUP(CONCATENATE($A32,$B32,$C32),Historic!$A$6:$G$95,5,FALSE)</f>
        <v>0</v>
      </c>
      <c r="M32" s="3">
        <f>VLOOKUP(CONCATENATE($A32,$B32,$C32),Historic!$A$6:$G$95,6,FALSE)</f>
        <v>0</v>
      </c>
      <c r="N32" s="3">
        <f>VLOOKUP(CONCATENATE($A32,$B32,$C32),Historic!$A$6:$G$95,7,FALSE)</f>
        <v>0</v>
      </c>
    </row>
    <row r="33" spans="1:14" x14ac:dyDescent="0.25">
      <c r="A33">
        <v>2</v>
      </c>
      <c r="D33" s="3">
        <f>VLOOKUP(CONCATENATE(A33,B33,C33),'Case 1'!$A$6:$E$95,5,FALSE)</f>
        <v>0</v>
      </c>
      <c r="E33" s="3">
        <f>VLOOKUP(CONCATENATE(A33,B33,C33),'Case 2'!$A$6:$E$95,5,FALSE)</f>
        <v>0</v>
      </c>
      <c r="F33" s="3">
        <f t="shared" si="1"/>
        <v>0</v>
      </c>
      <c r="G33" s="29" t="e">
        <f t="shared" si="4"/>
        <v>#DIV/0!</v>
      </c>
      <c r="H33" s="29" t="e">
        <f t="shared" si="4"/>
        <v>#DIV/0!</v>
      </c>
      <c r="I33" s="29" t="e">
        <f t="shared" si="4"/>
        <v>#DIV/0!</v>
      </c>
      <c r="J33" s="29" t="e">
        <f t="shared" si="4"/>
        <v>#DIV/0!</v>
      </c>
      <c r="K33" s="3" t="e">
        <f t="shared" si="3"/>
        <v>#DIV/0!</v>
      </c>
      <c r="L33" s="3">
        <f>VLOOKUP(CONCATENATE($A33,$B33,$C33),Historic!$A$6:$G$95,5,FALSE)</f>
        <v>0</v>
      </c>
      <c r="M33" s="3">
        <f>VLOOKUP(CONCATENATE($A33,$B33,$C33),Historic!$A$6:$G$95,6,FALSE)</f>
        <v>0</v>
      </c>
      <c r="N33" s="3">
        <f>VLOOKUP(CONCATENATE($A33,$B33,$C33),Historic!$A$6:$G$95,7,FALSE)</f>
        <v>0</v>
      </c>
    </row>
    <row r="34" spans="1:14" x14ac:dyDescent="0.25">
      <c r="A34">
        <v>2</v>
      </c>
      <c r="D34" s="3">
        <f>VLOOKUP(CONCATENATE(A34,B34,C34),'Case 1'!$A$6:$E$95,5,FALSE)</f>
        <v>0</v>
      </c>
      <c r="E34" s="3">
        <f>VLOOKUP(CONCATENATE(A34,B34,C34),'Case 2'!$A$6:$E$95,5,FALSE)</f>
        <v>0</v>
      </c>
      <c r="F34" s="3">
        <f t="shared" si="1"/>
        <v>0</v>
      </c>
      <c r="G34" s="29" t="e">
        <f t="shared" si="4"/>
        <v>#DIV/0!</v>
      </c>
      <c r="H34" s="29" t="e">
        <f t="shared" si="4"/>
        <v>#DIV/0!</v>
      </c>
      <c r="I34" s="29" t="e">
        <f t="shared" si="4"/>
        <v>#DIV/0!</v>
      </c>
      <c r="J34" s="29" t="e">
        <f t="shared" si="4"/>
        <v>#DIV/0!</v>
      </c>
      <c r="K34" s="3" t="e">
        <f t="shared" si="3"/>
        <v>#DIV/0!</v>
      </c>
      <c r="L34" s="3">
        <f>VLOOKUP(CONCATENATE($A34,$B34,$C34),Historic!$A$6:$G$95,5,FALSE)</f>
        <v>0</v>
      </c>
      <c r="M34" s="3">
        <f>VLOOKUP(CONCATENATE($A34,$B34,$C34),Historic!$A$6:$G$95,6,FALSE)</f>
        <v>0</v>
      </c>
      <c r="N34" s="3">
        <f>VLOOKUP(CONCATENATE($A34,$B34,$C34),Historic!$A$6:$G$95,7,FALSE)</f>
        <v>0</v>
      </c>
    </row>
    <row r="35" spans="1:14" x14ac:dyDescent="0.25">
      <c r="A35">
        <v>3</v>
      </c>
      <c r="B35" t="s">
        <v>15</v>
      </c>
      <c r="D35" s="3">
        <f>VLOOKUP(CONCATENATE(A35,B35,C35),'Case 1'!$A$6:$E$95,5,FALSE)</f>
        <v>0</v>
      </c>
      <c r="E35" s="3">
        <f>VLOOKUP(CONCATENATE(A35,B35,C35),'Case 2'!$A$6:$E$95,5,FALSE)</f>
        <v>0</v>
      </c>
      <c r="F35" s="3">
        <f t="shared" si="1"/>
        <v>0</v>
      </c>
      <c r="G35" s="29" t="e">
        <f t="shared" si="4"/>
        <v>#DIV/0!</v>
      </c>
      <c r="H35" s="29" t="e">
        <f t="shared" si="4"/>
        <v>#DIV/0!</v>
      </c>
      <c r="I35" s="29" t="e">
        <f t="shared" si="4"/>
        <v>#DIV/0!</v>
      </c>
      <c r="J35" s="29" t="e">
        <f t="shared" si="4"/>
        <v>#DIV/0!</v>
      </c>
      <c r="K35" s="3" t="e">
        <f t="shared" si="3"/>
        <v>#DIV/0!</v>
      </c>
      <c r="L35" s="3">
        <f>VLOOKUP(CONCATENATE($A35,$B35,$C35),Historic!$A$6:$G$95,5,FALSE)</f>
        <v>0</v>
      </c>
      <c r="M35" s="3">
        <f>VLOOKUP(CONCATENATE($A35,$B35,$C35),Historic!$A$6:$G$95,6,FALSE)</f>
        <v>0</v>
      </c>
      <c r="N35" s="3">
        <f>VLOOKUP(CONCATENATE($A35,$B35,$C35),Historic!$A$6:$G$95,7,FALSE)</f>
        <v>0</v>
      </c>
    </row>
    <row r="36" spans="1:14" x14ac:dyDescent="0.25">
      <c r="A36" t="s">
        <v>1327</v>
      </c>
      <c r="C36" t="s">
        <v>11</v>
      </c>
      <c r="D36" s="3">
        <f>VLOOKUP(CONCATENATE(A36,B36,C36),'Case 1'!$A$6:$E$95,5,FALSE)</f>
        <v>0</v>
      </c>
      <c r="E36" s="3">
        <f>VLOOKUP(CONCATENATE(A36,B36,C36),'Case 2'!$A$6:$E$95,5,FALSE)</f>
        <v>0</v>
      </c>
      <c r="F36" s="3">
        <f t="shared" si="1"/>
        <v>0</v>
      </c>
      <c r="G36" s="29" t="e">
        <f t="shared" si="4"/>
        <v>#DIV/0!</v>
      </c>
      <c r="H36" s="29" t="e">
        <f t="shared" si="4"/>
        <v>#DIV/0!</v>
      </c>
      <c r="I36" s="29" t="e">
        <f t="shared" si="4"/>
        <v>#DIV/0!</v>
      </c>
      <c r="J36" s="29" t="e">
        <f t="shared" si="4"/>
        <v>#DIV/0!</v>
      </c>
      <c r="K36" s="3" t="e">
        <f t="shared" si="3"/>
        <v>#DIV/0!</v>
      </c>
      <c r="L36" s="3">
        <f>VLOOKUP(CONCATENATE($A36,$B36,$C36),Historic!$A$6:$G$95,5,FALSE)</f>
        <v>0</v>
      </c>
      <c r="M36" s="3">
        <f>VLOOKUP(CONCATENATE($A36,$B36,$C36),Historic!$A$6:$G$95,6,FALSE)</f>
        <v>0</v>
      </c>
      <c r="N36" s="3">
        <f>VLOOKUP(CONCATENATE($A36,$B36,$C36),Historic!$A$6:$G$95,7,FALSE)</f>
        <v>0</v>
      </c>
    </row>
    <row r="37" spans="1:14" x14ac:dyDescent="0.25">
      <c r="A37" t="s">
        <v>1327</v>
      </c>
      <c r="D37" s="3">
        <f>VLOOKUP(CONCATENATE(A37,B37,C37),'Case 1'!$A$6:$E$95,5,FALSE)</f>
        <v>0</v>
      </c>
      <c r="E37" s="3">
        <f>VLOOKUP(CONCATENATE(A37,B37,C37),'Case 2'!$A$6:$E$95,5,FALSE)</f>
        <v>0</v>
      </c>
      <c r="F37" s="3">
        <f t="shared" si="1"/>
        <v>0</v>
      </c>
      <c r="G37" s="29" t="e">
        <f t="shared" si="4"/>
        <v>#DIV/0!</v>
      </c>
      <c r="H37" s="29" t="e">
        <f t="shared" si="4"/>
        <v>#DIV/0!</v>
      </c>
      <c r="I37" s="29" t="e">
        <f t="shared" si="4"/>
        <v>#DIV/0!</v>
      </c>
      <c r="J37" s="29" t="e">
        <f t="shared" si="4"/>
        <v>#DIV/0!</v>
      </c>
      <c r="K37" s="3" t="e">
        <f t="shared" si="3"/>
        <v>#DIV/0!</v>
      </c>
      <c r="L37" s="3">
        <f>VLOOKUP(CONCATENATE($A37,$B37,$C37),Historic!$A$6:$G$95,5,FALSE)</f>
        <v>0</v>
      </c>
      <c r="M37" s="3">
        <f>VLOOKUP(CONCATENATE($A37,$B37,$C37),Historic!$A$6:$G$95,6,FALSE)</f>
        <v>0</v>
      </c>
      <c r="N37" s="3">
        <f>VLOOKUP(CONCATENATE($A37,$B37,$C37),Historic!$A$6:$G$95,7,FALSE)</f>
        <v>0</v>
      </c>
    </row>
    <row r="38" spans="1:14" x14ac:dyDescent="0.25">
      <c r="A38" t="s">
        <v>1328</v>
      </c>
      <c r="C38" t="s">
        <v>12</v>
      </c>
      <c r="D38" s="3">
        <f>VLOOKUP(CONCATENATE(A38,B38,C38),'Case 1'!$A$6:$E$95,5,FALSE)</f>
        <v>0</v>
      </c>
      <c r="E38" s="3">
        <f>VLOOKUP(CONCATENATE(A38,B38,C38),'Case 2'!$A$6:$E$95,5,FALSE)</f>
        <v>0</v>
      </c>
      <c r="F38" s="3">
        <f t="shared" si="1"/>
        <v>0</v>
      </c>
      <c r="G38" s="29" t="e">
        <f t="shared" si="4"/>
        <v>#DIV/0!</v>
      </c>
      <c r="H38" s="29" t="e">
        <f t="shared" si="4"/>
        <v>#DIV/0!</v>
      </c>
      <c r="I38" s="29" t="e">
        <f t="shared" si="4"/>
        <v>#DIV/0!</v>
      </c>
      <c r="J38" s="29" t="e">
        <f t="shared" si="4"/>
        <v>#DIV/0!</v>
      </c>
      <c r="K38" s="3" t="e">
        <f t="shared" si="3"/>
        <v>#DIV/0!</v>
      </c>
      <c r="L38" s="3">
        <f>VLOOKUP(CONCATENATE($A38,$B38,$C38),Historic!$A$6:$G$95,5,FALSE)</f>
        <v>0</v>
      </c>
      <c r="M38" s="3">
        <f>VLOOKUP(CONCATENATE($A38,$B38,$C38),Historic!$A$6:$G$95,6,FALSE)</f>
        <v>0</v>
      </c>
      <c r="N38" s="3">
        <f>VLOOKUP(CONCATENATE($A38,$B38,$C38),Historic!$A$6:$G$95,7,FALSE)</f>
        <v>0</v>
      </c>
    </row>
    <row r="39" spans="1:14" x14ac:dyDescent="0.25">
      <c r="A39" t="s">
        <v>1328</v>
      </c>
      <c r="D39" s="3">
        <f>VLOOKUP(CONCATENATE(A39,B39,C39),'Case 1'!$A$6:$E$95,5,FALSE)</f>
        <v>0</v>
      </c>
      <c r="E39" s="3">
        <f>VLOOKUP(CONCATENATE(A39,B39,C39),'Case 2'!$A$6:$E$95,5,FALSE)</f>
        <v>0</v>
      </c>
      <c r="F39" s="3">
        <f t="shared" si="1"/>
        <v>0</v>
      </c>
      <c r="G39" s="29" t="e">
        <f t="shared" si="4"/>
        <v>#DIV/0!</v>
      </c>
      <c r="H39" s="29" t="e">
        <f t="shared" si="4"/>
        <v>#DIV/0!</v>
      </c>
      <c r="I39" s="29" t="e">
        <f t="shared" si="4"/>
        <v>#DIV/0!</v>
      </c>
      <c r="J39" s="29" t="e">
        <f t="shared" si="4"/>
        <v>#DIV/0!</v>
      </c>
      <c r="K39" s="3" t="e">
        <f t="shared" si="3"/>
        <v>#DIV/0!</v>
      </c>
      <c r="L39" s="3">
        <f>VLOOKUP(CONCATENATE($A39,$B39,$C39),Historic!$A$6:$G$95,5,FALSE)</f>
        <v>0</v>
      </c>
      <c r="M39" s="3">
        <f>VLOOKUP(CONCATENATE($A39,$B39,$C39),Historic!$A$6:$G$95,6,FALSE)</f>
        <v>0</v>
      </c>
      <c r="N39" s="3">
        <f>VLOOKUP(CONCATENATE($A39,$B39,$C39),Historic!$A$6:$G$95,7,FALSE)</f>
        <v>0</v>
      </c>
    </row>
    <row r="40" spans="1:14" x14ac:dyDescent="0.25">
      <c r="A40" t="s">
        <v>1329</v>
      </c>
      <c r="C40" t="s">
        <v>13</v>
      </c>
      <c r="D40" s="3">
        <f>VLOOKUP(CONCATENATE(A40,B40,C40),'Case 1'!$A$6:$E$95,5,FALSE)</f>
        <v>0</v>
      </c>
      <c r="E40" s="3">
        <f>VLOOKUP(CONCATENATE(A40,B40,C40),'Case 2'!$A$6:$E$95,5,FALSE)</f>
        <v>0</v>
      </c>
      <c r="F40" s="3">
        <f t="shared" si="1"/>
        <v>0</v>
      </c>
      <c r="G40" s="29" t="e">
        <f t="shared" si="4"/>
        <v>#DIV/0!</v>
      </c>
      <c r="H40" s="29" t="e">
        <f t="shared" si="4"/>
        <v>#DIV/0!</v>
      </c>
      <c r="I40" s="29" t="e">
        <f t="shared" si="4"/>
        <v>#DIV/0!</v>
      </c>
      <c r="J40" s="29" t="e">
        <f t="shared" si="4"/>
        <v>#DIV/0!</v>
      </c>
      <c r="K40" s="3" t="e">
        <f t="shared" si="3"/>
        <v>#DIV/0!</v>
      </c>
      <c r="L40" s="3">
        <f>VLOOKUP(CONCATENATE($A40,$B40,$C40),Historic!$A$6:$G$95,5,FALSE)</f>
        <v>0</v>
      </c>
      <c r="M40" s="3">
        <f>VLOOKUP(CONCATENATE($A40,$B40,$C40),Historic!$A$6:$G$95,6,FALSE)</f>
        <v>0</v>
      </c>
      <c r="N40" s="3">
        <f>VLOOKUP(CONCATENATE($A40,$B40,$C40),Historic!$A$6:$G$95,7,FALSE)</f>
        <v>0</v>
      </c>
    </row>
    <row r="41" spans="1:14" x14ac:dyDescent="0.25">
      <c r="A41" t="s">
        <v>1329</v>
      </c>
      <c r="D41" s="3">
        <f>VLOOKUP(CONCATENATE(A41,B41,C41),'Case 1'!$A$6:$E$95,5,FALSE)</f>
        <v>0</v>
      </c>
      <c r="E41" s="3">
        <f>VLOOKUP(CONCATENATE(A41,B41,C41),'Case 2'!$A$6:$E$95,5,FALSE)</f>
        <v>0</v>
      </c>
      <c r="F41" s="3">
        <f t="shared" si="1"/>
        <v>0</v>
      </c>
      <c r="G41" s="29" t="e">
        <f t="shared" si="4"/>
        <v>#DIV/0!</v>
      </c>
      <c r="H41" s="29" t="e">
        <f t="shared" si="4"/>
        <v>#DIV/0!</v>
      </c>
      <c r="I41" s="29" t="e">
        <f t="shared" si="4"/>
        <v>#DIV/0!</v>
      </c>
      <c r="J41" s="29" t="e">
        <f t="shared" si="4"/>
        <v>#DIV/0!</v>
      </c>
      <c r="K41" s="3" t="e">
        <f t="shared" si="3"/>
        <v>#DIV/0!</v>
      </c>
      <c r="L41" s="3">
        <f>VLOOKUP(CONCATENATE($A41,$B41,$C41),Historic!$A$6:$G$95,5,FALSE)</f>
        <v>0</v>
      </c>
      <c r="M41" s="3">
        <f>VLOOKUP(CONCATENATE($A41,$B41,$C41),Historic!$A$6:$G$95,6,FALSE)</f>
        <v>0</v>
      </c>
      <c r="N41" s="3">
        <f>VLOOKUP(CONCATENATE($A41,$B41,$C41),Historic!$A$6:$G$95,7,FALSE)</f>
        <v>0</v>
      </c>
    </row>
    <row r="42" spans="1:14" x14ac:dyDescent="0.25">
      <c r="A42" t="s">
        <v>1330</v>
      </c>
      <c r="C42" t="s">
        <v>14</v>
      </c>
      <c r="D42" s="3">
        <f>VLOOKUP(CONCATENATE(A42,B42,C42),'Case 1'!$A$6:$E$95,5,FALSE)</f>
        <v>0</v>
      </c>
      <c r="E42" s="3">
        <f>VLOOKUP(CONCATENATE(A42,B42,C42),'Case 2'!$A$6:$E$95,5,FALSE)</f>
        <v>0</v>
      </c>
      <c r="F42" s="3">
        <f t="shared" si="1"/>
        <v>0</v>
      </c>
      <c r="G42" s="29" t="e">
        <f t="shared" si="4"/>
        <v>#DIV/0!</v>
      </c>
      <c r="H42" s="29" t="e">
        <f t="shared" si="4"/>
        <v>#DIV/0!</v>
      </c>
      <c r="I42" s="29" t="e">
        <f t="shared" si="4"/>
        <v>#DIV/0!</v>
      </c>
      <c r="J42" s="29" t="e">
        <f t="shared" si="4"/>
        <v>#DIV/0!</v>
      </c>
      <c r="K42" s="3" t="e">
        <f t="shared" si="3"/>
        <v>#DIV/0!</v>
      </c>
      <c r="L42" s="3">
        <f>VLOOKUP(CONCATENATE($A42,$B42,$C42),Historic!$A$6:$G$95,5,FALSE)</f>
        <v>0</v>
      </c>
      <c r="M42" s="3">
        <f>VLOOKUP(CONCATENATE($A42,$B42,$C42),Historic!$A$6:$G$95,6,FALSE)</f>
        <v>0</v>
      </c>
      <c r="N42" s="3">
        <f>VLOOKUP(CONCATENATE($A42,$B42,$C42),Historic!$A$6:$G$95,7,FALSE)</f>
        <v>0</v>
      </c>
    </row>
    <row r="43" spans="1:14" x14ac:dyDescent="0.25">
      <c r="A43" t="s">
        <v>1330</v>
      </c>
      <c r="D43" s="3">
        <f>VLOOKUP(CONCATENATE(A43,B43,C43),'Case 1'!$A$6:$E$95,5,FALSE)</f>
        <v>0</v>
      </c>
      <c r="E43" s="3">
        <f>VLOOKUP(CONCATENATE(A43,B43,C43),'Case 2'!$A$6:$E$95,5,FALSE)</f>
        <v>0</v>
      </c>
      <c r="F43" s="3">
        <f t="shared" si="1"/>
        <v>0</v>
      </c>
      <c r="G43" s="29" t="e">
        <f t="shared" si="4"/>
        <v>#DIV/0!</v>
      </c>
      <c r="H43" s="29" t="e">
        <f t="shared" si="4"/>
        <v>#DIV/0!</v>
      </c>
      <c r="I43" s="29" t="e">
        <f t="shared" si="4"/>
        <v>#DIV/0!</v>
      </c>
      <c r="J43" s="29" t="e">
        <f t="shared" si="4"/>
        <v>#DIV/0!</v>
      </c>
      <c r="K43" s="3" t="e">
        <f t="shared" si="3"/>
        <v>#DIV/0!</v>
      </c>
      <c r="L43" s="3">
        <f>VLOOKUP(CONCATENATE($A43,$B43,$C43),Historic!$A$6:$G$95,5,FALSE)</f>
        <v>0</v>
      </c>
      <c r="M43" s="3">
        <f>VLOOKUP(CONCATENATE($A43,$B43,$C43),Historic!$A$6:$G$95,6,FALSE)</f>
        <v>0</v>
      </c>
      <c r="N43" s="3">
        <f>VLOOKUP(CONCATENATE($A43,$B43,$C43),Historic!$A$6:$G$95,7,FALSE)</f>
        <v>0</v>
      </c>
    </row>
    <row r="44" spans="1:14" x14ac:dyDescent="0.25">
      <c r="A44">
        <v>3</v>
      </c>
      <c r="C44" t="s">
        <v>35</v>
      </c>
      <c r="D44" s="3">
        <f>VLOOKUP(CONCATENATE(A44,B44,C44),'Case 1'!$A$6:$E$95,5,FALSE)</f>
        <v>0</v>
      </c>
      <c r="E44" s="3">
        <f>VLOOKUP(CONCATENATE(A44,B44,C44),'Case 2'!$A$6:$E$95,5,FALSE)</f>
        <v>0</v>
      </c>
      <c r="F44" s="3">
        <f t="shared" si="1"/>
        <v>0</v>
      </c>
      <c r="G44" s="29" t="e">
        <f t="shared" si="4"/>
        <v>#DIV/0!</v>
      </c>
      <c r="H44" s="29" t="e">
        <f t="shared" si="4"/>
        <v>#DIV/0!</v>
      </c>
      <c r="I44" s="29" t="e">
        <f t="shared" si="4"/>
        <v>#DIV/0!</v>
      </c>
      <c r="J44" s="29" t="e">
        <f t="shared" si="4"/>
        <v>#DIV/0!</v>
      </c>
      <c r="K44" s="3" t="e">
        <f t="shared" si="3"/>
        <v>#DIV/0!</v>
      </c>
      <c r="L44" s="3">
        <f>VLOOKUP(CONCATENATE($A44,$B44,$C44),Historic!$A$6:$G$95,5,FALSE)</f>
        <v>0</v>
      </c>
      <c r="M44" s="3">
        <f>VLOOKUP(CONCATENATE($A44,$B44,$C44),Historic!$A$6:$G$95,6,FALSE)</f>
        <v>0</v>
      </c>
      <c r="N44" s="3">
        <f>VLOOKUP(CONCATENATE($A44,$B44,$C44),Historic!$A$6:$G$95,7,FALSE)</f>
        <v>0</v>
      </c>
    </row>
    <row r="45" spans="1:14" x14ac:dyDescent="0.25">
      <c r="A45">
        <v>3</v>
      </c>
      <c r="D45" s="3">
        <f>VLOOKUP(CONCATENATE(A45,B45,C45),'Case 1'!$A$6:$E$95,5,FALSE)</f>
        <v>0</v>
      </c>
      <c r="E45" s="3">
        <f>VLOOKUP(CONCATENATE(A45,B45,C45),'Case 2'!$A$6:$E$95,5,FALSE)</f>
        <v>0</v>
      </c>
      <c r="F45" s="3">
        <f t="shared" si="1"/>
        <v>0</v>
      </c>
      <c r="G45" s="29" t="e">
        <f t="shared" si="4"/>
        <v>#DIV/0!</v>
      </c>
      <c r="H45" s="29" t="e">
        <f t="shared" si="4"/>
        <v>#DIV/0!</v>
      </c>
      <c r="I45" s="29" t="e">
        <f t="shared" si="4"/>
        <v>#DIV/0!</v>
      </c>
      <c r="J45" s="29" t="e">
        <f t="shared" si="4"/>
        <v>#DIV/0!</v>
      </c>
      <c r="K45" s="3" t="e">
        <f t="shared" si="3"/>
        <v>#DIV/0!</v>
      </c>
      <c r="L45" s="3">
        <f>VLOOKUP(CONCATENATE($A45,$B45,$C45),Historic!$A$6:$G$95,5,FALSE)</f>
        <v>0</v>
      </c>
      <c r="M45" s="3">
        <f>VLOOKUP(CONCATENATE($A45,$B45,$C45),Historic!$A$6:$G$95,6,FALSE)</f>
        <v>0</v>
      </c>
      <c r="N45" s="3">
        <f>VLOOKUP(CONCATENATE($A45,$B45,$C45),Historic!$A$6:$G$95,7,FALSE)</f>
        <v>0</v>
      </c>
    </row>
    <row r="46" spans="1:14" x14ac:dyDescent="0.25">
      <c r="A46">
        <v>4</v>
      </c>
      <c r="B46" t="s">
        <v>16</v>
      </c>
      <c r="D46" s="3">
        <f>VLOOKUP(CONCATENATE(A46,B46,C46),'Case 1'!$A$6:$E$95,5,FALSE)</f>
        <v>0</v>
      </c>
      <c r="E46" s="3">
        <f>VLOOKUP(CONCATENATE(A46,B46,C46),'Case 2'!$A$6:$E$95,5,FALSE)</f>
        <v>0</v>
      </c>
      <c r="F46" s="3">
        <f t="shared" si="1"/>
        <v>0</v>
      </c>
      <c r="G46" s="29" t="e">
        <f t="shared" si="4"/>
        <v>#DIV/0!</v>
      </c>
      <c r="H46" s="29" t="e">
        <f t="shared" si="4"/>
        <v>#DIV/0!</v>
      </c>
      <c r="I46" s="29" t="e">
        <f t="shared" si="4"/>
        <v>#DIV/0!</v>
      </c>
      <c r="J46" s="29" t="e">
        <f t="shared" si="4"/>
        <v>#DIV/0!</v>
      </c>
      <c r="K46" s="3" t="e">
        <f t="shared" si="3"/>
        <v>#DIV/0!</v>
      </c>
      <c r="L46" s="3">
        <f>VLOOKUP(CONCATENATE($A46,$B46,$C46),Historic!$A$6:$G$95,5,FALSE)</f>
        <v>0</v>
      </c>
      <c r="M46" s="3">
        <f>VLOOKUP(CONCATENATE($A46,$B46,$C46),Historic!$A$6:$G$95,6,FALSE)</f>
        <v>0</v>
      </c>
      <c r="N46" s="3">
        <f>VLOOKUP(CONCATENATE($A46,$B46,$C46),Historic!$A$6:$G$95,7,FALSE)</f>
        <v>0</v>
      </c>
    </row>
    <row r="47" spans="1:14" x14ac:dyDescent="0.25">
      <c r="A47" t="s">
        <v>1331</v>
      </c>
      <c r="C47" t="s">
        <v>18</v>
      </c>
      <c r="D47" s="3">
        <f>VLOOKUP(CONCATENATE(A47,B47,C47),'Case 1'!$A$6:$E$95,5,FALSE)</f>
        <v>0</v>
      </c>
      <c r="E47" s="3">
        <f>VLOOKUP(CONCATENATE(A47,B47,C47),'Case 2'!$A$6:$E$95,5,FALSE)</f>
        <v>0</v>
      </c>
      <c r="F47" s="3">
        <f t="shared" si="1"/>
        <v>0</v>
      </c>
      <c r="G47" s="29" t="e">
        <f t="shared" ref="G47:J66" si="5">+$F47*G$1/SUM($G$1:$J$1)</f>
        <v>#DIV/0!</v>
      </c>
      <c r="H47" s="29" t="e">
        <f t="shared" si="5"/>
        <v>#DIV/0!</v>
      </c>
      <c r="I47" s="29" t="e">
        <f t="shared" si="5"/>
        <v>#DIV/0!</v>
      </c>
      <c r="J47" s="29" t="e">
        <f t="shared" si="5"/>
        <v>#DIV/0!</v>
      </c>
      <c r="K47" s="3" t="e">
        <f t="shared" si="3"/>
        <v>#DIV/0!</v>
      </c>
      <c r="L47" s="3">
        <f>VLOOKUP(CONCATENATE($A47,$B47,$C47),Historic!$A$6:$G$95,5,FALSE)</f>
        <v>0</v>
      </c>
      <c r="M47" s="3">
        <f>VLOOKUP(CONCATENATE($A47,$B47,$C47),Historic!$A$6:$G$95,6,FALSE)</f>
        <v>0</v>
      </c>
      <c r="N47" s="3">
        <f>VLOOKUP(CONCATENATE($A47,$B47,$C47),Historic!$A$6:$G$95,7,FALSE)</f>
        <v>0</v>
      </c>
    </row>
    <row r="48" spans="1:14" x14ac:dyDescent="0.25">
      <c r="A48" t="s">
        <v>1331</v>
      </c>
      <c r="D48" s="3">
        <f>VLOOKUP(CONCATENATE(A48,B48,C48),'Case 1'!$A$6:$E$95,5,FALSE)</f>
        <v>0</v>
      </c>
      <c r="E48" s="3">
        <f>VLOOKUP(CONCATENATE(A48,B48,C48),'Case 2'!$A$6:$E$95,5,FALSE)</f>
        <v>0</v>
      </c>
      <c r="F48" s="3">
        <f t="shared" si="1"/>
        <v>0</v>
      </c>
      <c r="G48" s="29" t="e">
        <f t="shared" si="5"/>
        <v>#DIV/0!</v>
      </c>
      <c r="H48" s="29" t="e">
        <f t="shared" si="5"/>
        <v>#DIV/0!</v>
      </c>
      <c r="I48" s="29" t="e">
        <f t="shared" si="5"/>
        <v>#DIV/0!</v>
      </c>
      <c r="J48" s="29" t="e">
        <f t="shared" si="5"/>
        <v>#DIV/0!</v>
      </c>
      <c r="K48" s="3" t="e">
        <f t="shared" si="3"/>
        <v>#DIV/0!</v>
      </c>
      <c r="L48" s="3">
        <f>VLOOKUP(CONCATENATE($A48,$B48,$C48),Historic!$A$6:$G$95,5,FALSE)</f>
        <v>0</v>
      </c>
      <c r="M48" s="3">
        <f>VLOOKUP(CONCATENATE($A48,$B48,$C48),Historic!$A$6:$G$95,6,FALSE)</f>
        <v>0</v>
      </c>
      <c r="N48" s="3">
        <f>VLOOKUP(CONCATENATE($A48,$B48,$C48),Historic!$A$6:$G$95,7,FALSE)</f>
        <v>0</v>
      </c>
    </row>
    <row r="49" spans="1:14" x14ac:dyDescent="0.25">
      <c r="A49" t="s">
        <v>1332</v>
      </c>
      <c r="C49" t="s">
        <v>1315</v>
      </c>
      <c r="D49" s="3">
        <f>VLOOKUP(CONCATENATE(A49,B49,C49),'Case 1'!$A$6:$E$95,5,FALSE)</f>
        <v>0</v>
      </c>
      <c r="E49" s="3">
        <f>VLOOKUP(CONCATENATE(A49,B49,C49),'Case 2'!$A$6:$E$95,5,FALSE)</f>
        <v>0</v>
      </c>
      <c r="F49" s="3">
        <f t="shared" si="1"/>
        <v>0</v>
      </c>
      <c r="G49" s="29" t="e">
        <f t="shared" si="5"/>
        <v>#DIV/0!</v>
      </c>
      <c r="H49" s="29" t="e">
        <f t="shared" si="5"/>
        <v>#DIV/0!</v>
      </c>
      <c r="I49" s="29" t="e">
        <f t="shared" si="5"/>
        <v>#DIV/0!</v>
      </c>
      <c r="J49" s="29" t="e">
        <f t="shared" si="5"/>
        <v>#DIV/0!</v>
      </c>
      <c r="K49" s="3" t="e">
        <f t="shared" si="3"/>
        <v>#DIV/0!</v>
      </c>
      <c r="L49" s="3">
        <f>VLOOKUP(CONCATENATE($A49,$B49,$C49),Historic!$A$6:$G$95,5,FALSE)</f>
        <v>0</v>
      </c>
      <c r="M49" s="3">
        <f>VLOOKUP(CONCATENATE($A49,$B49,$C49),Historic!$A$6:$G$95,6,FALSE)</f>
        <v>0</v>
      </c>
      <c r="N49" s="3">
        <f>VLOOKUP(CONCATENATE($A49,$B49,$C49),Historic!$A$6:$G$95,7,FALSE)</f>
        <v>0</v>
      </c>
    </row>
    <row r="50" spans="1:14" x14ac:dyDescent="0.25">
      <c r="A50" t="s">
        <v>1332</v>
      </c>
      <c r="D50" s="3">
        <f>VLOOKUP(CONCATENATE(A50,B50,C50),'Case 1'!$A$6:$E$95,5,FALSE)</f>
        <v>0</v>
      </c>
      <c r="E50" s="3">
        <f>VLOOKUP(CONCATENATE(A50,B50,C50),'Case 2'!$A$6:$E$95,5,FALSE)</f>
        <v>0</v>
      </c>
      <c r="F50" s="3">
        <f t="shared" si="1"/>
        <v>0</v>
      </c>
      <c r="G50" s="29" t="e">
        <f t="shared" si="5"/>
        <v>#DIV/0!</v>
      </c>
      <c r="H50" s="29" t="e">
        <f t="shared" si="5"/>
        <v>#DIV/0!</v>
      </c>
      <c r="I50" s="29" t="e">
        <f t="shared" si="5"/>
        <v>#DIV/0!</v>
      </c>
      <c r="J50" s="29" t="e">
        <f t="shared" si="5"/>
        <v>#DIV/0!</v>
      </c>
      <c r="K50" s="3" t="e">
        <f t="shared" si="3"/>
        <v>#DIV/0!</v>
      </c>
      <c r="L50" s="3">
        <f>VLOOKUP(CONCATENATE($A50,$B50,$C50),Historic!$A$6:$G$95,5,FALSE)</f>
        <v>0</v>
      </c>
      <c r="M50" s="3">
        <f>VLOOKUP(CONCATENATE($A50,$B50,$C50),Historic!$A$6:$G$95,6,FALSE)</f>
        <v>0</v>
      </c>
      <c r="N50" s="3">
        <f>VLOOKUP(CONCATENATE($A50,$B50,$C50),Historic!$A$6:$G$95,7,FALSE)</f>
        <v>0</v>
      </c>
    </row>
    <row r="51" spans="1:14" x14ac:dyDescent="0.25">
      <c r="A51">
        <v>4</v>
      </c>
      <c r="C51" t="s">
        <v>35</v>
      </c>
      <c r="D51" s="3">
        <f>VLOOKUP(CONCATENATE(A51,B51,C51),'Case 1'!$A$6:$E$95,5,FALSE)</f>
        <v>0</v>
      </c>
      <c r="E51" s="3">
        <f>VLOOKUP(CONCATENATE(A51,B51,C51),'Case 2'!$A$6:$E$95,5,FALSE)</f>
        <v>0</v>
      </c>
      <c r="F51" s="3">
        <f t="shared" si="1"/>
        <v>0</v>
      </c>
      <c r="G51" s="29" t="e">
        <f t="shared" si="5"/>
        <v>#DIV/0!</v>
      </c>
      <c r="H51" s="29" t="e">
        <f t="shared" si="5"/>
        <v>#DIV/0!</v>
      </c>
      <c r="I51" s="29" t="e">
        <f t="shared" si="5"/>
        <v>#DIV/0!</v>
      </c>
      <c r="J51" s="29" t="e">
        <f t="shared" si="5"/>
        <v>#DIV/0!</v>
      </c>
      <c r="K51" s="3" t="e">
        <f t="shared" si="3"/>
        <v>#DIV/0!</v>
      </c>
      <c r="L51" s="3">
        <f>VLOOKUP(CONCATENATE($A51,$B51,$C51),Historic!$A$6:$G$95,5,FALSE)</f>
        <v>0</v>
      </c>
      <c r="M51" s="3">
        <f>VLOOKUP(CONCATENATE($A51,$B51,$C51),Historic!$A$6:$G$95,6,FALSE)</f>
        <v>0</v>
      </c>
      <c r="N51" s="3">
        <f>VLOOKUP(CONCATENATE($A51,$B51,$C51),Historic!$A$6:$G$95,7,FALSE)</f>
        <v>0</v>
      </c>
    </row>
    <row r="52" spans="1:14" x14ac:dyDescent="0.25">
      <c r="A52">
        <v>4</v>
      </c>
      <c r="D52" s="3">
        <f>VLOOKUP(CONCATENATE(A52,B52,C52),'Case 1'!$A$6:$E$95,5,FALSE)</f>
        <v>0</v>
      </c>
      <c r="E52" s="3">
        <f>VLOOKUP(CONCATENATE(A52,B52,C52),'Case 2'!$A$6:$E$95,5,FALSE)</f>
        <v>0</v>
      </c>
      <c r="F52" s="3">
        <f t="shared" si="1"/>
        <v>0</v>
      </c>
      <c r="G52" s="29" t="e">
        <f t="shared" si="5"/>
        <v>#DIV/0!</v>
      </c>
      <c r="H52" s="29" t="e">
        <f t="shared" si="5"/>
        <v>#DIV/0!</v>
      </c>
      <c r="I52" s="29" t="e">
        <f t="shared" si="5"/>
        <v>#DIV/0!</v>
      </c>
      <c r="J52" s="29" t="e">
        <f t="shared" si="5"/>
        <v>#DIV/0!</v>
      </c>
      <c r="K52" s="3" t="e">
        <f t="shared" si="3"/>
        <v>#DIV/0!</v>
      </c>
      <c r="L52" s="3">
        <f>VLOOKUP(CONCATENATE($A52,$B52,$C52),Historic!$A$6:$G$95,5,FALSE)</f>
        <v>0</v>
      </c>
      <c r="M52" s="3">
        <f>VLOOKUP(CONCATENATE($A52,$B52,$C52),Historic!$A$6:$G$95,6,FALSE)</f>
        <v>0</v>
      </c>
      <c r="N52" s="3">
        <f>VLOOKUP(CONCATENATE($A52,$B52,$C52),Historic!$A$6:$G$95,7,FALSE)</f>
        <v>0</v>
      </c>
    </row>
    <row r="53" spans="1:14" x14ac:dyDescent="0.25">
      <c r="A53">
        <v>5</v>
      </c>
      <c r="B53" t="s">
        <v>17</v>
      </c>
      <c r="D53" s="3">
        <f>VLOOKUP(CONCATENATE(A53,B53,C53),'Case 1'!$A$6:$E$95,5,FALSE)</f>
        <v>0</v>
      </c>
      <c r="E53" s="3">
        <f>VLOOKUP(CONCATENATE(A53,B53,C53),'Case 2'!$A$6:$E$95,5,FALSE)</f>
        <v>0</v>
      </c>
      <c r="F53" s="3">
        <f t="shared" si="1"/>
        <v>0</v>
      </c>
      <c r="G53" s="29" t="e">
        <f t="shared" si="5"/>
        <v>#DIV/0!</v>
      </c>
      <c r="H53" s="29" t="e">
        <f t="shared" si="5"/>
        <v>#DIV/0!</v>
      </c>
      <c r="I53" s="29" t="e">
        <f t="shared" si="5"/>
        <v>#DIV/0!</v>
      </c>
      <c r="J53" s="29" t="e">
        <f t="shared" si="5"/>
        <v>#DIV/0!</v>
      </c>
      <c r="K53" s="3" t="e">
        <f t="shared" si="3"/>
        <v>#DIV/0!</v>
      </c>
      <c r="L53" s="3">
        <f>VLOOKUP(CONCATENATE($A53,$B53,$C53),Historic!$A$6:$G$95,5,FALSE)</f>
        <v>0</v>
      </c>
      <c r="M53" s="3">
        <f>VLOOKUP(CONCATENATE($A53,$B53,$C53),Historic!$A$6:$G$95,6,FALSE)</f>
        <v>0</v>
      </c>
      <c r="N53" s="3">
        <f>VLOOKUP(CONCATENATE($A53,$B53,$C53),Historic!$A$6:$G$95,7,FALSE)</f>
        <v>0</v>
      </c>
    </row>
    <row r="54" spans="1:14" x14ac:dyDescent="0.25">
      <c r="A54" t="s">
        <v>1333</v>
      </c>
      <c r="C54" t="s">
        <v>19</v>
      </c>
      <c r="D54" s="3">
        <f>VLOOKUP(CONCATENATE(A54,B54,C54),'Case 1'!$A$6:$E$95,5,FALSE)</f>
        <v>0</v>
      </c>
      <c r="E54" s="3">
        <f>VLOOKUP(CONCATENATE(A54,B54,C54),'Case 2'!$A$6:$E$95,5,FALSE)</f>
        <v>0</v>
      </c>
      <c r="F54" s="3">
        <f t="shared" si="1"/>
        <v>0</v>
      </c>
      <c r="G54" s="29" t="e">
        <f t="shared" si="5"/>
        <v>#DIV/0!</v>
      </c>
      <c r="H54" s="29" t="e">
        <f t="shared" si="5"/>
        <v>#DIV/0!</v>
      </c>
      <c r="I54" s="29" t="e">
        <f t="shared" si="5"/>
        <v>#DIV/0!</v>
      </c>
      <c r="J54" s="29" t="e">
        <f t="shared" si="5"/>
        <v>#DIV/0!</v>
      </c>
      <c r="K54" s="3" t="e">
        <f t="shared" si="3"/>
        <v>#DIV/0!</v>
      </c>
      <c r="L54" s="3">
        <f>VLOOKUP(CONCATENATE($A54,$B54,$C54),Historic!$A$6:$G$95,5,FALSE)</f>
        <v>0</v>
      </c>
      <c r="M54" s="3">
        <f>VLOOKUP(CONCATENATE($A54,$B54,$C54),Historic!$A$6:$G$95,6,FALSE)</f>
        <v>0</v>
      </c>
      <c r="N54" s="3">
        <f>VLOOKUP(CONCATENATE($A54,$B54,$C54),Historic!$A$6:$G$95,7,FALSE)</f>
        <v>0</v>
      </c>
    </row>
    <row r="55" spans="1:14" x14ac:dyDescent="0.25">
      <c r="A55" t="s">
        <v>1333</v>
      </c>
      <c r="D55" s="3">
        <f>VLOOKUP(CONCATENATE(A55,B55,C55),'Case 1'!$A$6:$E$95,5,FALSE)</f>
        <v>0</v>
      </c>
      <c r="E55" s="3">
        <f>VLOOKUP(CONCATENATE(A55,B55,C55),'Case 2'!$A$6:$E$95,5,FALSE)</f>
        <v>0</v>
      </c>
      <c r="F55" s="3">
        <f t="shared" si="1"/>
        <v>0</v>
      </c>
      <c r="G55" s="29" t="e">
        <f t="shared" si="5"/>
        <v>#DIV/0!</v>
      </c>
      <c r="H55" s="29" t="e">
        <f t="shared" si="5"/>
        <v>#DIV/0!</v>
      </c>
      <c r="I55" s="29" t="e">
        <f t="shared" si="5"/>
        <v>#DIV/0!</v>
      </c>
      <c r="J55" s="29" t="e">
        <f t="shared" si="5"/>
        <v>#DIV/0!</v>
      </c>
      <c r="K55" s="3" t="e">
        <f t="shared" si="3"/>
        <v>#DIV/0!</v>
      </c>
      <c r="L55" s="3">
        <f>VLOOKUP(CONCATENATE($A55,$B55,$C55),Historic!$A$6:$G$95,5,FALSE)</f>
        <v>0</v>
      </c>
      <c r="M55" s="3">
        <f>VLOOKUP(CONCATENATE($A55,$B55,$C55),Historic!$A$6:$G$95,6,FALSE)</f>
        <v>0</v>
      </c>
      <c r="N55" s="3">
        <f>VLOOKUP(CONCATENATE($A55,$B55,$C55),Historic!$A$6:$G$95,7,FALSE)</f>
        <v>0</v>
      </c>
    </row>
    <row r="56" spans="1:14" x14ac:dyDescent="0.25">
      <c r="A56" t="s">
        <v>1334</v>
      </c>
      <c r="C56" t="s">
        <v>1316</v>
      </c>
      <c r="D56" s="3">
        <f>VLOOKUP(CONCATENATE(A56,B56,C56),'Case 1'!$A$6:$E$95,5,FALSE)</f>
        <v>0</v>
      </c>
      <c r="E56" s="3">
        <f>VLOOKUP(CONCATENATE(A56,B56,C56),'Case 2'!$A$6:$E$95,5,FALSE)</f>
        <v>0</v>
      </c>
      <c r="F56" s="3">
        <f t="shared" si="1"/>
        <v>0</v>
      </c>
      <c r="G56" s="29" t="e">
        <f t="shared" si="5"/>
        <v>#DIV/0!</v>
      </c>
      <c r="H56" s="29" t="e">
        <f t="shared" si="5"/>
        <v>#DIV/0!</v>
      </c>
      <c r="I56" s="29" t="e">
        <f t="shared" si="5"/>
        <v>#DIV/0!</v>
      </c>
      <c r="J56" s="29" t="e">
        <f t="shared" si="5"/>
        <v>#DIV/0!</v>
      </c>
      <c r="K56" s="3" t="e">
        <f t="shared" si="3"/>
        <v>#DIV/0!</v>
      </c>
      <c r="L56" s="3">
        <f>VLOOKUP(CONCATENATE($A56,$B56,$C56),Historic!$A$6:$G$95,5,FALSE)</f>
        <v>0</v>
      </c>
      <c r="M56" s="3">
        <f>VLOOKUP(CONCATENATE($A56,$B56,$C56),Historic!$A$6:$G$95,6,FALSE)</f>
        <v>0</v>
      </c>
      <c r="N56" s="3">
        <f>VLOOKUP(CONCATENATE($A56,$B56,$C56),Historic!$A$6:$G$95,7,FALSE)</f>
        <v>0</v>
      </c>
    </row>
    <row r="57" spans="1:14" x14ac:dyDescent="0.25">
      <c r="A57" t="s">
        <v>1334</v>
      </c>
      <c r="D57" s="3">
        <f>VLOOKUP(CONCATENATE(A57,B57,C57),'Case 1'!$A$6:$E$95,5,FALSE)</f>
        <v>0</v>
      </c>
      <c r="E57" s="3">
        <f>VLOOKUP(CONCATENATE(A57,B57,C57),'Case 2'!$A$6:$E$95,5,FALSE)</f>
        <v>0</v>
      </c>
      <c r="F57" s="3">
        <f t="shared" si="1"/>
        <v>0</v>
      </c>
      <c r="G57" s="29" t="e">
        <f t="shared" si="5"/>
        <v>#DIV/0!</v>
      </c>
      <c r="H57" s="29" t="e">
        <f t="shared" si="5"/>
        <v>#DIV/0!</v>
      </c>
      <c r="I57" s="29" t="e">
        <f t="shared" si="5"/>
        <v>#DIV/0!</v>
      </c>
      <c r="J57" s="29" t="e">
        <f t="shared" si="5"/>
        <v>#DIV/0!</v>
      </c>
      <c r="K57" s="3" t="e">
        <f t="shared" si="3"/>
        <v>#DIV/0!</v>
      </c>
      <c r="L57" s="3">
        <f>VLOOKUP(CONCATENATE($A57,$B57,$C57),Historic!$A$6:$G$95,5,FALSE)</f>
        <v>0</v>
      </c>
      <c r="M57" s="3">
        <f>VLOOKUP(CONCATENATE($A57,$B57,$C57),Historic!$A$6:$G$95,6,FALSE)</f>
        <v>0</v>
      </c>
      <c r="N57" s="3">
        <f>VLOOKUP(CONCATENATE($A57,$B57,$C57),Historic!$A$6:$G$95,7,FALSE)</f>
        <v>0</v>
      </c>
    </row>
    <row r="58" spans="1:14" x14ac:dyDescent="0.25">
      <c r="A58" t="s">
        <v>1335</v>
      </c>
      <c r="C58" t="s">
        <v>20</v>
      </c>
      <c r="D58" s="3">
        <f>VLOOKUP(CONCATENATE(A58,B58,C58),'Case 1'!$A$6:$E$95,5,FALSE)</f>
        <v>0</v>
      </c>
      <c r="E58" s="3">
        <f>VLOOKUP(CONCATENATE(A58,B58,C58),'Case 2'!$A$6:$E$95,5,FALSE)</f>
        <v>0</v>
      </c>
      <c r="F58" s="3">
        <f t="shared" si="1"/>
        <v>0</v>
      </c>
      <c r="G58" s="29" t="e">
        <f t="shared" si="5"/>
        <v>#DIV/0!</v>
      </c>
      <c r="H58" s="29" t="e">
        <f t="shared" si="5"/>
        <v>#DIV/0!</v>
      </c>
      <c r="I58" s="29" t="e">
        <f t="shared" si="5"/>
        <v>#DIV/0!</v>
      </c>
      <c r="J58" s="29" t="e">
        <f t="shared" si="5"/>
        <v>#DIV/0!</v>
      </c>
      <c r="K58" s="3" t="e">
        <f t="shared" si="3"/>
        <v>#DIV/0!</v>
      </c>
      <c r="L58" s="3">
        <f>VLOOKUP(CONCATENATE($A58,$B58,$C58),Historic!$A$6:$G$95,5,FALSE)</f>
        <v>0</v>
      </c>
      <c r="M58" s="3">
        <f>VLOOKUP(CONCATENATE($A58,$B58,$C58),Historic!$A$6:$G$95,6,FALSE)</f>
        <v>0</v>
      </c>
      <c r="N58" s="3">
        <f>VLOOKUP(CONCATENATE($A58,$B58,$C58),Historic!$A$6:$G$95,7,FALSE)</f>
        <v>0</v>
      </c>
    </row>
    <row r="59" spans="1:14" x14ac:dyDescent="0.25">
      <c r="A59" t="s">
        <v>1335</v>
      </c>
      <c r="D59" s="3">
        <f>VLOOKUP(CONCATENATE(A59,B59,C59),'Case 1'!$A$6:$E$95,5,FALSE)</f>
        <v>0</v>
      </c>
      <c r="E59" s="3">
        <f>VLOOKUP(CONCATENATE(A59,B59,C59),'Case 2'!$A$6:$E$95,5,FALSE)</f>
        <v>0</v>
      </c>
      <c r="F59" s="3">
        <f t="shared" si="1"/>
        <v>0</v>
      </c>
      <c r="G59" s="29" t="e">
        <f t="shared" si="5"/>
        <v>#DIV/0!</v>
      </c>
      <c r="H59" s="29" t="e">
        <f t="shared" si="5"/>
        <v>#DIV/0!</v>
      </c>
      <c r="I59" s="29" t="e">
        <f t="shared" si="5"/>
        <v>#DIV/0!</v>
      </c>
      <c r="J59" s="29" t="e">
        <f t="shared" si="5"/>
        <v>#DIV/0!</v>
      </c>
      <c r="K59" s="3" t="e">
        <f t="shared" si="3"/>
        <v>#DIV/0!</v>
      </c>
      <c r="L59" s="3">
        <f>VLOOKUP(CONCATENATE($A59,$B59,$C59),Historic!$A$6:$G$95,5,FALSE)</f>
        <v>0</v>
      </c>
      <c r="M59" s="3">
        <f>VLOOKUP(CONCATENATE($A59,$B59,$C59),Historic!$A$6:$G$95,6,FALSE)</f>
        <v>0</v>
      </c>
      <c r="N59" s="3">
        <f>VLOOKUP(CONCATENATE($A59,$B59,$C59),Historic!$A$6:$G$95,7,FALSE)</f>
        <v>0</v>
      </c>
    </row>
    <row r="60" spans="1:14" x14ac:dyDescent="0.25">
      <c r="A60">
        <v>5</v>
      </c>
      <c r="C60" t="s">
        <v>35</v>
      </c>
      <c r="D60" s="3">
        <f>VLOOKUP(CONCATENATE(A60,B60,C60),'Case 1'!$A$6:$E$95,5,FALSE)</f>
        <v>0</v>
      </c>
      <c r="E60" s="3">
        <f>VLOOKUP(CONCATENATE(A60,B60,C60),'Case 2'!$A$6:$E$95,5,FALSE)</f>
        <v>0</v>
      </c>
      <c r="F60" s="3">
        <f t="shared" si="1"/>
        <v>0</v>
      </c>
      <c r="G60" s="29" t="e">
        <f t="shared" si="5"/>
        <v>#DIV/0!</v>
      </c>
      <c r="H60" s="29" t="e">
        <f t="shared" si="5"/>
        <v>#DIV/0!</v>
      </c>
      <c r="I60" s="29" t="e">
        <f t="shared" si="5"/>
        <v>#DIV/0!</v>
      </c>
      <c r="J60" s="29" t="e">
        <f t="shared" si="5"/>
        <v>#DIV/0!</v>
      </c>
      <c r="K60" s="3" t="e">
        <f t="shared" si="3"/>
        <v>#DIV/0!</v>
      </c>
      <c r="L60" s="3">
        <f>VLOOKUP(CONCATENATE($A60,$B60,$C60),Historic!$A$6:$G$95,5,FALSE)</f>
        <v>0</v>
      </c>
      <c r="M60" s="3">
        <f>VLOOKUP(CONCATENATE($A60,$B60,$C60),Historic!$A$6:$G$95,6,FALSE)</f>
        <v>0</v>
      </c>
      <c r="N60" s="3">
        <f>VLOOKUP(CONCATENATE($A60,$B60,$C60),Historic!$A$6:$G$95,7,FALSE)</f>
        <v>0</v>
      </c>
    </row>
    <row r="61" spans="1:14" x14ac:dyDescent="0.25">
      <c r="A61">
        <v>5</v>
      </c>
      <c r="D61" s="3">
        <f>VLOOKUP(CONCATENATE(A61,B61,C61),'Case 1'!$A$6:$E$95,5,FALSE)</f>
        <v>0</v>
      </c>
      <c r="E61" s="3">
        <f>VLOOKUP(CONCATENATE(A61,B61,C61),'Case 2'!$A$6:$E$95,5,FALSE)</f>
        <v>0</v>
      </c>
      <c r="F61" s="3">
        <f t="shared" si="1"/>
        <v>0</v>
      </c>
      <c r="G61" s="29" t="e">
        <f t="shared" si="5"/>
        <v>#DIV/0!</v>
      </c>
      <c r="H61" s="29" t="e">
        <f t="shared" si="5"/>
        <v>#DIV/0!</v>
      </c>
      <c r="I61" s="29" t="e">
        <f t="shared" si="5"/>
        <v>#DIV/0!</v>
      </c>
      <c r="J61" s="29" t="e">
        <f t="shared" si="5"/>
        <v>#DIV/0!</v>
      </c>
      <c r="K61" s="3" t="e">
        <f t="shared" si="3"/>
        <v>#DIV/0!</v>
      </c>
      <c r="L61" s="3">
        <f>VLOOKUP(CONCATENATE($A61,$B61,$C61),Historic!$A$6:$G$95,5,FALSE)</f>
        <v>0</v>
      </c>
      <c r="M61" s="3">
        <f>VLOOKUP(CONCATENATE($A61,$B61,$C61),Historic!$A$6:$G$95,6,FALSE)</f>
        <v>0</v>
      </c>
      <c r="N61" s="3">
        <f>VLOOKUP(CONCATENATE($A61,$B61,$C61),Historic!$A$6:$G$95,7,FALSE)</f>
        <v>0</v>
      </c>
    </row>
    <row r="62" spans="1:14" x14ac:dyDescent="0.25">
      <c r="A62">
        <v>6</v>
      </c>
      <c r="B62" t="s">
        <v>25</v>
      </c>
      <c r="D62" s="3">
        <f>VLOOKUP(CONCATENATE(A62,B62,C62),'Case 1'!$A$6:$E$95,5,FALSE)</f>
        <v>0</v>
      </c>
      <c r="E62" s="3">
        <f>VLOOKUP(CONCATENATE(A62,B62,C62),'Case 2'!$A$6:$E$95,5,FALSE)</f>
        <v>0</v>
      </c>
      <c r="F62" s="3">
        <f t="shared" si="1"/>
        <v>0</v>
      </c>
      <c r="G62" s="29" t="e">
        <f t="shared" si="5"/>
        <v>#DIV/0!</v>
      </c>
      <c r="H62" s="29" t="e">
        <f t="shared" si="5"/>
        <v>#DIV/0!</v>
      </c>
      <c r="I62" s="29" t="e">
        <f t="shared" si="5"/>
        <v>#DIV/0!</v>
      </c>
      <c r="J62" s="29" t="e">
        <f t="shared" si="5"/>
        <v>#DIV/0!</v>
      </c>
      <c r="K62" s="3" t="e">
        <f t="shared" si="3"/>
        <v>#DIV/0!</v>
      </c>
      <c r="L62" s="3">
        <f>VLOOKUP(CONCATENATE($A62,$B62,$C62),Historic!$A$6:$G$95,5,FALSE)</f>
        <v>0</v>
      </c>
      <c r="M62" s="3">
        <f>VLOOKUP(CONCATENATE($A62,$B62,$C62),Historic!$A$6:$G$95,6,FALSE)</f>
        <v>0</v>
      </c>
      <c r="N62" s="3">
        <f>VLOOKUP(CONCATENATE($A62,$B62,$C62),Historic!$A$6:$G$95,7,FALSE)</f>
        <v>0</v>
      </c>
    </row>
    <row r="63" spans="1:14" x14ac:dyDescent="0.25">
      <c r="A63" t="s">
        <v>1336</v>
      </c>
      <c r="C63" t="s">
        <v>21</v>
      </c>
      <c r="D63" s="3">
        <f>VLOOKUP(CONCATENATE(A63,B63,C63),'Case 1'!$A$6:$E$95,5,FALSE)</f>
        <v>0</v>
      </c>
      <c r="E63" s="3">
        <f>VLOOKUP(CONCATENATE(A63,B63,C63),'Case 2'!$A$6:$E$95,5,FALSE)</f>
        <v>0</v>
      </c>
      <c r="F63" s="3">
        <f t="shared" si="1"/>
        <v>0</v>
      </c>
      <c r="G63" s="29" t="e">
        <f t="shared" si="5"/>
        <v>#DIV/0!</v>
      </c>
      <c r="H63" s="29" t="e">
        <f t="shared" si="5"/>
        <v>#DIV/0!</v>
      </c>
      <c r="I63" s="29" t="e">
        <f t="shared" si="5"/>
        <v>#DIV/0!</v>
      </c>
      <c r="J63" s="29" t="e">
        <f t="shared" si="5"/>
        <v>#DIV/0!</v>
      </c>
      <c r="K63" s="3" t="e">
        <f t="shared" si="3"/>
        <v>#DIV/0!</v>
      </c>
      <c r="L63" s="3">
        <f>VLOOKUP(CONCATENATE($A63,$B63,$C63),Historic!$A$6:$G$95,5,FALSE)</f>
        <v>0</v>
      </c>
      <c r="M63" s="3">
        <f>VLOOKUP(CONCATENATE($A63,$B63,$C63),Historic!$A$6:$G$95,6,FALSE)</f>
        <v>0</v>
      </c>
      <c r="N63" s="3">
        <f>VLOOKUP(CONCATENATE($A63,$B63,$C63),Historic!$A$6:$G$95,7,FALSE)</f>
        <v>0</v>
      </c>
    </row>
    <row r="64" spans="1:14" x14ac:dyDescent="0.25">
      <c r="A64" t="s">
        <v>1336</v>
      </c>
      <c r="D64" s="3">
        <f>VLOOKUP(CONCATENATE(A64,B64,C64),'Case 1'!$A$6:$E$95,5,FALSE)</f>
        <v>0</v>
      </c>
      <c r="E64" s="3">
        <f>VLOOKUP(CONCATENATE(A64,B64,C64),'Case 2'!$A$6:$E$95,5,FALSE)</f>
        <v>0</v>
      </c>
      <c r="F64" s="3">
        <f t="shared" si="1"/>
        <v>0</v>
      </c>
      <c r="G64" s="29" t="e">
        <f t="shared" si="5"/>
        <v>#DIV/0!</v>
      </c>
      <c r="H64" s="29" t="e">
        <f t="shared" si="5"/>
        <v>#DIV/0!</v>
      </c>
      <c r="I64" s="29" t="e">
        <f t="shared" si="5"/>
        <v>#DIV/0!</v>
      </c>
      <c r="J64" s="29" t="e">
        <f t="shared" si="5"/>
        <v>#DIV/0!</v>
      </c>
      <c r="K64" s="3" t="e">
        <f t="shared" si="3"/>
        <v>#DIV/0!</v>
      </c>
      <c r="L64" s="3">
        <f>VLOOKUP(CONCATENATE($A64,$B64,$C64),Historic!$A$6:$G$95,5,FALSE)</f>
        <v>0</v>
      </c>
      <c r="M64" s="3">
        <f>VLOOKUP(CONCATENATE($A64,$B64,$C64),Historic!$A$6:$G$95,6,FALSE)</f>
        <v>0</v>
      </c>
      <c r="N64" s="3">
        <f>VLOOKUP(CONCATENATE($A64,$B64,$C64),Historic!$A$6:$G$95,7,FALSE)</f>
        <v>0</v>
      </c>
    </row>
    <row r="65" spans="1:14" x14ac:dyDescent="0.25">
      <c r="A65" t="s">
        <v>1337</v>
      </c>
      <c r="C65" t="s">
        <v>22</v>
      </c>
      <c r="D65" s="3">
        <f>VLOOKUP(CONCATENATE(A65,B65,C65),'Case 1'!$A$6:$E$95,5,FALSE)</f>
        <v>0</v>
      </c>
      <c r="E65" s="3">
        <f>VLOOKUP(CONCATENATE(A65,B65,C65),'Case 2'!$A$6:$E$95,5,FALSE)</f>
        <v>0</v>
      </c>
      <c r="F65" s="3">
        <f t="shared" si="1"/>
        <v>0</v>
      </c>
      <c r="G65" s="29" t="e">
        <f t="shared" si="5"/>
        <v>#DIV/0!</v>
      </c>
      <c r="H65" s="29" t="e">
        <f t="shared" si="5"/>
        <v>#DIV/0!</v>
      </c>
      <c r="I65" s="29" t="e">
        <f t="shared" si="5"/>
        <v>#DIV/0!</v>
      </c>
      <c r="J65" s="29" t="e">
        <f t="shared" si="5"/>
        <v>#DIV/0!</v>
      </c>
      <c r="K65" s="3" t="e">
        <f t="shared" si="3"/>
        <v>#DIV/0!</v>
      </c>
      <c r="L65" s="3">
        <f>VLOOKUP(CONCATENATE($A65,$B65,$C65),Historic!$A$6:$G$95,5,FALSE)</f>
        <v>0</v>
      </c>
      <c r="M65" s="3">
        <f>VLOOKUP(CONCATENATE($A65,$B65,$C65),Historic!$A$6:$G$95,6,FALSE)</f>
        <v>0</v>
      </c>
      <c r="N65" s="3">
        <f>VLOOKUP(CONCATENATE($A65,$B65,$C65),Historic!$A$6:$G$95,7,FALSE)</f>
        <v>0</v>
      </c>
    </row>
    <row r="66" spans="1:14" x14ac:dyDescent="0.25">
      <c r="A66" t="s">
        <v>1337</v>
      </c>
      <c r="D66" s="3">
        <f>VLOOKUP(CONCATENATE(A66,B66,C66),'Case 1'!$A$6:$E$95,5,FALSE)</f>
        <v>0</v>
      </c>
      <c r="E66" s="3">
        <f>VLOOKUP(CONCATENATE(A66,B66,C66),'Case 2'!$A$6:$E$95,5,FALSE)</f>
        <v>0</v>
      </c>
      <c r="F66" s="3">
        <f t="shared" si="1"/>
        <v>0</v>
      </c>
      <c r="G66" s="29" t="e">
        <f t="shared" si="5"/>
        <v>#DIV/0!</v>
      </c>
      <c r="H66" s="29" t="e">
        <f t="shared" si="5"/>
        <v>#DIV/0!</v>
      </c>
      <c r="I66" s="29" t="e">
        <f t="shared" si="5"/>
        <v>#DIV/0!</v>
      </c>
      <c r="J66" s="29" t="e">
        <f t="shared" si="5"/>
        <v>#DIV/0!</v>
      </c>
      <c r="K66" s="3" t="e">
        <f t="shared" si="3"/>
        <v>#DIV/0!</v>
      </c>
      <c r="L66" s="3">
        <f>VLOOKUP(CONCATENATE($A66,$B66,$C66),Historic!$A$6:$G$95,5,FALSE)</f>
        <v>0</v>
      </c>
      <c r="M66" s="3">
        <f>VLOOKUP(CONCATENATE($A66,$B66,$C66),Historic!$A$6:$G$95,6,FALSE)</f>
        <v>0</v>
      </c>
      <c r="N66" s="3">
        <f>VLOOKUP(CONCATENATE($A66,$B66,$C66),Historic!$A$6:$G$95,7,FALSE)</f>
        <v>0</v>
      </c>
    </row>
    <row r="67" spans="1:14" x14ac:dyDescent="0.25">
      <c r="A67" t="s">
        <v>1338</v>
      </c>
      <c r="C67" t="s">
        <v>23</v>
      </c>
      <c r="D67" s="3">
        <f>VLOOKUP(CONCATENATE(A67,B67,C67),'Case 1'!$A$6:$E$95,5,FALSE)</f>
        <v>0</v>
      </c>
      <c r="E67" s="3">
        <f>VLOOKUP(CONCATENATE(A67,B67,C67),'Case 2'!$A$6:$E$95,5,FALSE)</f>
        <v>0</v>
      </c>
      <c r="F67" s="3">
        <f t="shared" si="1"/>
        <v>0</v>
      </c>
      <c r="G67" s="29" t="e">
        <f t="shared" ref="G67:J97" si="6">+$F67*G$1/SUM($G$1:$J$1)</f>
        <v>#DIV/0!</v>
      </c>
      <c r="H67" s="29" t="e">
        <f t="shared" si="6"/>
        <v>#DIV/0!</v>
      </c>
      <c r="I67" s="29" t="e">
        <f t="shared" si="6"/>
        <v>#DIV/0!</v>
      </c>
      <c r="J67" s="29" t="e">
        <f t="shared" si="6"/>
        <v>#DIV/0!</v>
      </c>
      <c r="K67" s="3" t="e">
        <f t="shared" si="3"/>
        <v>#DIV/0!</v>
      </c>
      <c r="L67" s="3">
        <f>VLOOKUP(CONCATENATE($A67,$B67,$C67),Historic!$A$6:$G$95,5,FALSE)</f>
        <v>0</v>
      </c>
      <c r="M67" s="3">
        <f>VLOOKUP(CONCATENATE($A67,$B67,$C67),Historic!$A$6:$G$95,6,FALSE)</f>
        <v>0</v>
      </c>
      <c r="N67" s="3">
        <f>VLOOKUP(CONCATENATE($A67,$B67,$C67),Historic!$A$6:$G$95,7,FALSE)</f>
        <v>0</v>
      </c>
    </row>
    <row r="68" spans="1:14" x14ac:dyDescent="0.25">
      <c r="A68" t="s">
        <v>1338</v>
      </c>
      <c r="D68" s="3">
        <f>VLOOKUP(CONCATENATE(A68,B68,C68),'Case 1'!$A$6:$E$95,5,FALSE)</f>
        <v>0</v>
      </c>
      <c r="E68" s="3">
        <f>VLOOKUP(CONCATENATE(A68,B68,C68),'Case 2'!$A$6:$E$95,5,FALSE)</f>
        <v>0</v>
      </c>
      <c r="F68" s="3">
        <f t="shared" si="1"/>
        <v>0</v>
      </c>
      <c r="G68" s="29" t="e">
        <f t="shared" si="6"/>
        <v>#DIV/0!</v>
      </c>
      <c r="H68" s="29" t="e">
        <f t="shared" si="6"/>
        <v>#DIV/0!</v>
      </c>
      <c r="I68" s="29" t="e">
        <f t="shared" si="6"/>
        <v>#DIV/0!</v>
      </c>
      <c r="J68" s="29" t="e">
        <f t="shared" si="6"/>
        <v>#DIV/0!</v>
      </c>
      <c r="K68" s="3" t="e">
        <f t="shared" si="3"/>
        <v>#DIV/0!</v>
      </c>
      <c r="L68" s="3">
        <f>VLOOKUP(CONCATENATE($A68,$B68,$C68),Historic!$A$6:$G$95,5,FALSE)</f>
        <v>0</v>
      </c>
      <c r="M68" s="3">
        <f>VLOOKUP(CONCATENATE($A68,$B68,$C68),Historic!$A$6:$G$95,6,FALSE)</f>
        <v>0</v>
      </c>
      <c r="N68" s="3">
        <f>VLOOKUP(CONCATENATE($A68,$B68,$C68),Historic!$A$6:$G$95,7,FALSE)</f>
        <v>0</v>
      </c>
    </row>
    <row r="69" spans="1:14" x14ac:dyDescent="0.25">
      <c r="A69" t="s">
        <v>1339</v>
      </c>
      <c r="C69" t="s">
        <v>24</v>
      </c>
      <c r="D69" s="3">
        <f>VLOOKUP(CONCATENATE(A69,B69,C69),'Case 1'!$A$6:$E$95,5,FALSE)</f>
        <v>0</v>
      </c>
      <c r="E69" s="3">
        <f>VLOOKUP(CONCATENATE(A69,B69,C69),'Case 2'!$A$6:$E$95,5,FALSE)</f>
        <v>0</v>
      </c>
      <c r="F69" s="3">
        <f t="shared" si="1"/>
        <v>0</v>
      </c>
      <c r="G69" s="29" t="e">
        <f t="shared" si="6"/>
        <v>#DIV/0!</v>
      </c>
      <c r="H69" s="29" t="e">
        <f t="shared" si="6"/>
        <v>#DIV/0!</v>
      </c>
      <c r="I69" s="29" t="e">
        <f t="shared" si="6"/>
        <v>#DIV/0!</v>
      </c>
      <c r="J69" s="29" t="e">
        <f t="shared" si="6"/>
        <v>#DIV/0!</v>
      </c>
      <c r="K69" s="3" t="e">
        <f t="shared" si="3"/>
        <v>#DIV/0!</v>
      </c>
      <c r="L69" s="3">
        <f>VLOOKUP(CONCATENATE($A69,$B69,$C69),Historic!$A$6:$G$95,5,FALSE)</f>
        <v>0</v>
      </c>
      <c r="M69" s="3">
        <f>VLOOKUP(CONCATENATE($A69,$B69,$C69),Historic!$A$6:$G$95,6,FALSE)</f>
        <v>0</v>
      </c>
      <c r="N69" s="3">
        <f>VLOOKUP(CONCATENATE($A69,$B69,$C69),Historic!$A$6:$G$95,7,FALSE)</f>
        <v>0</v>
      </c>
    </row>
    <row r="70" spans="1:14" x14ac:dyDescent="0.25">
      <c r="A70" t="s">
        <v>1339</v>
      </c>
      <c r="D70" s="3">
        <f>VLOOKUP(CONCATENATE(A70,B70,C70),'Case 1'!$A$6:$E$95,5,FALSE)</f>
        <v>0</v>
      </c>
      <c r="E70" s="3">
        <f>VLOOKUP(CONCATENATE(A70,B70,C70),'Case 2'!$A$6:$E$95,5,FALSE)</f>
        <v>0</v>
      </c>
      <c r="F70" s="3">
        <f t="shared" si="1"/>
        <v>0</v>
      </c>
      <c r="G70" s="29" t="e">
        <f t="shared" si="6"/>
        <v>#DIV/0!</v>
      </c>
      <c r="H70" s="29" t="e">
        <f t="shared" si="6"/>
        <v>#DIV/0!</v>
      </c>
      <c r="I70" s="29" t="e">
        <f t="shared" si="6"/>
        <v>#DIV/0!</v>
      </c>
      <c r="J70" s="29" t="e">
        <f t="shared" si="6"/>
        <v>#DIV/0!</v>
      </c>
      <c r="K70" s="3" t="e">
        <f t="shared" si="3"/>
        <v>#DIV/0!</v>
      </c>
      <c r="L70" s="3">
        <f>VLOOKUP(CONCATENATE($A70,$B70,$C70),Historic!$A$6:$G$95,5,FALSE)</f>
        <v>0</v>
      </c>
      <c r="M70" s="3">
        <f>VLOOKUP(CONCATENATE($A70,$B70,$C70),Historic!$A$6:$G$95,6,FALSE)</f>
        <v>0</v>
      </c>
      <c r="N70" s="3">
        <f>VLOOKUP(CONCATENATE($A70,$B70,$C70),Historic!$A$6:$G$95,7,FALSE)</f>
        <v>0</v>
      </c>
    </row>
    <row r="71" spans="1:14" x14ac:dyDescent="0.25">
      <c r="A71">
        <v>6</v>
      </c>
      <c r="C71" t="s">
        <v>35</v>
      </c>
      <c r="D71" s="3">
        <f>VLOOKUP(CONCATENATE(A71,B71,C71),'Case 1'!$A$6:$E$95,5,FALSE)</f>
        <v>0</v>
      </c>
      <c r="E71" s="3">
        <f>VLOOKUP(CONCATENATE(A71,B71,C71),'Case 2'!$A$6:$E$95,5,FALSE)</f>
        <v>0</v>
      </c>
      <c r="F71" s="3">
        <f t="shared" ref="F71:F97" si="7">+D71-E71</f>
        <v>0</v>
      </c>
      <c r="G71" s="29" t="e">
        <f t="shared" si="6"/>
        <v>#DIV/0!</v>
      </c>
      <c r="H71" s="29" t="e">
        <f t="shared" si="6"/>
        <v>#DIV/0!</v>
      </c>
      <c r="I71" s="29" t="e">
        <f t="shared" si="6"/>
        <v>#DIV/0!</v>
      </c>
      <c r="J71" s="29" t="e">
        <f t="shared" si="6"/>
        <v>#DIV/0!</v>
      </c>
      <c r="K71" s="3" t="e">
        <f t="shared" ref="K71:K97" si="8">IF(F71=SUM(G71:J71),"OK","ERROR")</f>
        <v>#DIV/0!</v>
      </c>
      <c r="L71" s="3">
        <f>VLOOKUP(CONCATENATE($A71,$B71,$C71),Historic!$A$6:$G$95,5,FALSE)</f>
        <v>0</v>
      </c>
      <c r="M71" s="3">
        <f>VLOOKUP(CONCATENATE($A71,$B71,$C71),Historic!$A$6:$G$95,6,FALSE)</f>
        <v>0</v>
      </c>
      <c r="N71" s="3">
        <f>VLOOKUP(CONCATENATE($A71,$B71,$C71),Historic!$A$6:$G$95,7,FALSE)</f>
        <v>0</v>
      </c>
    </row>
    <row r="72" spans="1:14" x14ac:dyDescent="0.25">
      <c r="A72">
        <v>6</v>
      </c>
      <c r="D72" s="3">
        <f>VLOOKUP(CONCATENATE(A72,B72,C72),'Case 1'!$A$6:$E$95,5,FALSE)</f>
        <v>0</v>
      </c>
      <c r="E72" s="3">
        <f>VLOOKUP(CONCATENATE(A72,B72,C72),'Case 2'!$A$6:$E$95,5,FALSE)</f>
        <v>0</v>
      </c>
      <c r="F72" s="3">
        <f t="shared" si="7"/>
        <v>0</v>
      </c>
      <c r="G72" s="29" t="e">
        <f t="shared" si="6"/>
        <v>#DIV/0!</v>
      </c>
      <c r="H72" s="29" t="e">
        <f t="shared" si="6"/>
        <v>#DIV/0!</v>
      </c>
      <c r="I72" s="29" t="e">
        <f t="shared" si="6"/>
        <v>#DIV/0!</v>
      </c>
      <c r="J72" s="29" t="e">
        <f t="shared" si="6"/>
        <v>#DIV/0!</v>
      </c>
      <c r="K72" s="3" t="e">
        <f t="shared" si="8"/>
        <v>#DIV/0!</v>
      </c>
      <c r="L72" s="3">
        <f>VLOOKUP(CONCATENATE($A72,$B72,$C72),Historic!$A$6:$G$95,5,FALSE)</f>
        <v>0</v>
      </c>
      <c r="M72" s="3">
        <f>VLOOKUP(CONCATENATE($A72,$B72,$C72),Historic!$A$6:$G$95,6,FALSE)</f>
        <v>0</v>
      </c>
      <c r="N72" s="3">
        <f>VLOOKUP(CONCATENATE($A72,$B72,$C72),Historic!$A$6:$G$95,7,FALSE)</f>
        <v>0</v>
      </c>
    </row>
    <row r="73" spans="1:14" x14ac:dyDescent="0.25">
      <c r="A73">
        <v>7</v>
      </c>
      <c r="B73" t="s">
        <v>26</v>
      </c>
      <c r="D73" s="3">
        <f>VLOOKUP(CONCATENATE(A73,B73,C73),'Case 1'!$A$6:$E$95,5,FALSE)</f>
        <v>0</v>
      </c>
      <c r="E73" s="3">
        <f>VLOOKUP(CONCATENATE(A73,B73,C73),'Case 2'!$A$6:$E$95,5,FALSE)</f>
        <v>0</v>
      </c>
      <c r="F73" s="3">
        <f t="shared" si="7"/>
        <v>0</v>
      </c>
      <c r="G73" s="29" t="e">
        <f t="shared" si="6"/>
        <v>#DIV/0!</v>
      </c>
      <c r="H73" s="29" t="e">
        <f t="shared" si="6"/>
        <v>#DIV/0!</v>
      </c>
      <c r="I73" s="29" t="e">
        <f t="shared" si="6"/>
        <v>#DIV/0!</v>
      </c>
      <c r="J73" s="29" t="e">
        <f t="shared" si="6"/>
        <v>#DIV/0!</v>
      </c>
      <c r="K73" s="3" t="e">
        <f t="shared" si="8"/>
        <v>#DIV/0!</v>
      </c>
      <c r="L73" s="3">
        <f>VLOOKUP(CONCATENATE($A73,$B73,$C73),Historic!$A$6:$G$95,5,FALSE)</f>
        <v>0</v>
      </c>
      <c r="M73" s="3">
        <f>VLOOKUP(CONCATENATE($A73,$B73,$C73),Historic!$A$6:$G$95,6,FALSE)</f>
        <v>0</v>
      </c>
      <c r="N73" s="3">
        <f>VLOOKUP(CONCATENATE($A73,$B73,$C73),Historic!$A$6:$G$95,7,FALSE)</f>
        <v>0</v>
      </c>
    </row>
    <row r="74" spans="1:14" x14ac:dyDescent="0.25">
      <c r="A74" t="s">
        <v>1340</v>
      </c>
      <c r="C74" t="s">
        <v>27</v>
      </c>
      <c r="D74" s="3">
        <f>VLOOKUP(CONCATENATE(A74,B74,C74),'Case 1'!$A$6:$E$95,5,FALSE)</f>
        <v>0</v>
      </c>
      <c r="E74" s="3">
        <f>VLOOKUP(CONCATENATE(A74,B74,C74),'Case 2'!$A$6:$E$95,5,FALSE)</f>
        <v>0</v>
      </c>
      <c r="F74" s="3">
        <f t="shared" si="7"/>
        <v>0</v>
      </c>
      <c r="G74" s="29" t="e">
        <f t="shared" si="6"/>
        <v>#DIV/0!</v>
      </c>
      <c r="H74" s="29" t="e">
        <f t="shared" si="6"/>
        <v>#DIV/0!</v>
      </c>
      <c r="I74" s="29" t="e">
        <f t="shared" si="6"/>
        <v>#DIV/0!</v>
      </c>
      <c r="J74" s="29" t="e">
        <f t="shared" si="6"/>
        <v>#DIV/0!</v>
      </c>
      <c r="K74" s="3" t="e">
        <f t="shared" si="8"/>
        <v>#DIV/0!</v>
      </c>
      <c r="L74" s="3">
        <f>VLOOKUP(CONCATENATE($A74,$B74,$C74),Historic!$A$6:$G$95,5,FALSE)</f>
        <v>0</v>
      </c>
      <c r="M74" s="3">
        <f>VLOOKUP(CONCATENATE($A74,$B74,$C74),Historic!$A$6:$G$95,6,FALSE)</f>
        <v>0</v>
      </c>
      <c r="N74" s="3">
        <f>VLOOKUP(CONCATENATE($A74,$B74,$C74),Historic!$A$6:$G$95,7,FALSE)</f>
        <v>0</v>
      </c>
    </row>
    <row r="75" spans="1:14" x14ac:dyDescent="0.25">
      <c r="A75" t="s">
        <v>1340</v>
      </c>
      <c r="D75" s="3">
        <f>VLOOKUP(CONCATENATE(A75,B75,C75),'Case 1'!$A$6:$E$95,5,FALSE)</f>
        <v>0</v>
      </c>
      <c r="E75" s="3">
        <f>VLOOKUP(CONCATENATE(A75,B75,C75),'Case 2'!$A$6:$E$95,5,FALSE)</f>
        <v>0</v>
      </c>
      <c r="F75" s="3">
        <f t="shared" si="7"/>
        <v>0</v>
      </c>
      <c r="G75" s="29" t="e">
        <f t="shared" si="6"/>
        <v>#DIV/0!</v>
      </c>
      <c r="H75" s="29" t="e">
        <f t="shared" si="6"/>
        <v>#DIV/0!</v>
      </c>
      <c r="I75" s="29" t="e">
        <f t="shared" si="6"/>
        <v>#DIV/0!</v>
      </c>
      <c r="J75" s="29" t="e">
        <f t="shared" si="6"/>
        <v>#DIV/0!</v>
      </c>
      <c r="K75" s="3" t="e">
        <f t="shared" si="8"/>
        <v>#DIV/0!</v>
      </c>
      <c r="L75" s="3">
        <f>VLOOKUP(CONCATENATE($A75,$B75,$C75),Historic!$A$6:$G$95,5,FALSE)</f>
        <v>0</v>
      </c>
      <c r="M75" s="3">
        <f>VLOOKUP(CONCATENATE($A75,$B75,$C75),Historic!$A$6:$G$95,6,FALSE)</f>
        <v>0</v>
      </c>
      <c r="N75" s="3">
        <f>VLOOKUP(CONCATENATE($A75,$B75,$C75),Historic!$A$6:$G$95,7,FALSE)</f>
        <v>0</v>
      </c>
    </row>
    <row r="76" spans="1:14" x14ac:dyDescent="0.25">
      <c r="A76" t="s">
        <v>1341</v>
      </c>
      <c r="C76" t="s">
        <v>28</v>
      </c>
      <c r="D76" s="3">
        <f>VLOOKUP(CONCATENATE(A76,B76,C76),'Case 1'!$A$6:$E$95,5,FALSE)</f>
        <v>0</v>
      </c>
      <c r="E76" s="3">
        <f>VLOOKUP(CONCATENATE(A76,B76,C76),'Case 2'!$A$6:$E$95,5,FALSE)</f>
        <v>0</v>
      </c>
      <c r="F76" s="3">
        <f t="shared" si="7"/>
        <v>0</v>
      </c>
      <c r="G76" s="29" t="e">
        <f t="shared" si="6"/>
        <v>#DIV/0!</v>
      </c>
      <c r="H76" s="29" t="e">
        <f t="shared" si="6"/>
        <v>#DIV/0!</v>
      </c>
      <c r="I76" s="29" t="e">
        <f t="shared" si="6"/>
        <v>#DIV/0!</v>
      </c>
      <c r="J76" s="29" t="e">
        <f t="shared" si="6"/>
        <v>#DIV/0!</v>
      </c>
      <c r="K76" s="3" t="e">
        <f t="shared" si="8"/>
        <v>#DIV/0!</v>
      </c>
      <c r="L76" s="3">
        <f>VLOOKUP(CONCATENATE($A76,$B76,$C76),Historic!$A$6:$G$95,5,FALSE)</f>
        <v>0</v>
      </c>
      <c r="M76" s="3">
        <f>VLOOKUP(CONCATENATE($A76,$B76,$C76),Historic!$A$6:$G$95,6,FALSE)</f>
        <v>0</v>
      </c>
      <c r="N76" s="3">
        <f>VLOOKUP(CONCATENATE($A76,$B76,$C76),Historic!$A$6:$G$95,7,FALSE)</f>
        <v>0</v>
      </c>
    </row>
    <row r="77" spans="1:14" x14ac:dyDescent="0.25">
      <c r="A77" t="s">
        <v>1341</v>
      </c>
      <c r="D77" s="3">
        <f>VLOOKUP(CONCATENATE(A77,B77,C77),'Case 1'!$A$6:$E$95,5,FALSE)</f>
        <v>0</v>
      </c>
      <c r="E77" s="3">
        <f>VLOOKUP(CONCATENATE(A77,B77,C77),'Case 2'!$A$6:$E$95,5,FALSE)</f>
        <v>0</v>
      </c>
      <c r="F77" s="3">
        <f t="shared" si="7"/>
        <v>0</v>
      </c>
      <c r="G77" s="29" t="e">
        <f t="shared" si="6"/>
        <v>#DIV/0!</v>
      </c>
      <c r="H77" s="29" t="e">
        <f t="shared" si="6"/>
        <v>#DIV/0!</v>
      </c>
      <c r="I77" s="29" t="e">
        <f t="shared" si="6"/>
        <v>#DIV/0!</v>
      </c>
      <c r="J77" s="29" t="e">
        <f t="shared" si="6"/>
        <v>#DIV/0!</v>
      </c>
      <c r="K77" s="3" t="e">
        <f t="shared" si="8"/>
        <v>#DIV/0!</v>
      </c>
      <c r="L77" s="3">
        <f>VLOOKUP(CONCATENATE($A77,$B77,$C77),Historic!$A$6:$G$95,5,FALSE)</f>
        <v>0</v>
      </c>
      <c r="M77" s="3">
        <f>VLOOKUP(CONCATENATE($A77,$B77,$C77),Historic!$A$6:$G$95,6,FALSE)</f>
        <v>0</v>
      </c>
      <c r="N77" s="3">
        <f>VLOOKUP(CONCATENATE($A77,$B77,$C77),Historic!$A$6:$G$95,7,FALSE)</f>
        <v>0</v>
      </c>
    </row>
    <row r="78" spans="1:14" x14ac:dyDescent="0.25">
      <c r="A78" t="s">
        <v>1342</v>
      </c>
      <c r="C78" t="s">
        <v>29</v>
      </c>
      <c r="D78" s="3">
        <f>VLOOKUP(CONCATENATE(A78,B78,C78),'Case 1'!$A$6:$E$95,5,FALSE)</f>
        <v>0</v>
      </c>
      <c r="E78" s="3">
        <f>VLOOKUP(CONCATENATE(A78,B78,C78),'Case 2'!$A$6:$E$95,5,FALSE)</f>
        <v>0</v>
      </c>
      <c r="F78" s="3">
        <f t="shared" si="7"/>
        <v>0</v>
      </c>
      <c r="G78" s="29" t="e">
        <f t="shared" si="6"/>
        <v>#DIV/0!</v>
      </c>
      <c r="H78" s="29" t="e">
        <f t="shared" si="6"/>
        <v>#DIV/0!</v>
      </c>
      <c r="I78" s="29" t="e">
        <f t="shared" si="6"/>
        <v>#DIV/0!</v>
      </c>
      <c r="J78" s="29" t="e">
        <f t="shared" si="6"/>
        <v>#DIV/0!</v>
      </c>
      <c r="K78" s="3" t="e">
        <f t="shared" si="8"/>
        <v>#DIV/0!</v>
      </c>
      <c r="L78" s="3">
        <f>VLOOKUP(CONCATENATE($A78,$B78,$C78),Historic!$A$6:$G$95,5,FALSE)</f>
        <v>0</v>
      </c>
      <c r="M78" s="3">
        <f>VLOOKUP(CONCATENATE($A78,$B78,$C78),Historic!$A$6:$G$95,6,FALSE)</f>
        <v>0</v>
      </c>
      <c r="N78" s="3">
        <f>VLOOKUP(CONCATENATE($A78,$B78,$C78),Historic!$A$6:$G$95,7,FALSE)</f>
        <v>0</v>
      </c>
    </row>
    <row r="79" spans="1:14" x14ac:dyDescent="0.25">
      <c r="A79" t="s">
        <v>1342</v>
      </c>
      <c r="D79" s="3">
        <f>VLOOKUP(CONCATENATE(A79,B79,C79),'Case 1'!$A$6:$E$95,5,FALSE)</f>
        <v>0</v>
      </c>
      <c r="E79" s="3">
        <f>VLOOKUP(CONCATENATE(A79,B79,C79),'Case 2'!$A$6:$E$95,5,FALSE)</f>
        <v>0</v>
      </c>
      <c r="F79" s="3">
        <f t="shared" si="7"/>
        <v>0</v>
      </c>
      <c r="G79" s="29" t="e">
        <f t="shared" si="6"/>
        <v>#DIV/0!</v>
      </c>
      <c r="H79" s="29" t="e">
        <f t="shared" si="6"/>
        <v>#DIV/0!</v>
      </c>
      <c r="I79" s="29" t="e">
        <f t="shared" si="6"/>
        <v>#DIV/0!</v>
      </c>
      <c r="J79" s="29" t="e">
        <f t="shared" si="6"/>
        <v>#DIV/0!</v>
      </c>
      <c r="K79" s="3" t="e">
        <f t="shared" si="8"/>
        <v>#DIV/0!</v>
      </c>
      <c r="L79" s="3">
        <f>VLOOKUP(CONCATENATE($A79,$B79,$C79),Historic!$A$6:$G$95,5,FALSE)</f>
        <v>0</v>
      </c>
      <c r="M79" s="3">
        <f>VLOOKUP(CONCATENATE($A79,$B79,$C79),Historic!$A$6:$G$95,6,FALSE)</f>
        <v>0</v>
      </c>
      <c r="N79" s="3">
        <f>VLOOKUP(CONCATENATE($A79,$B79,$C79),Historic!$A$6:$G$95,7,FALSE)</f>
        <v>0</v>
      </c>
    </row>
    <row r="80" spans="1:14" x14ac:dyDescent="0.25">
      <c r="A80">
        <v>7</v>
      </c>
      <c r="D80" s="3">
        <f>VLOOKUP(CONCATENATE(A80,B80,C80),'Case 1'!$A$6:$E$95,5,FALSE)</f>
        <v>0</v>
      </c>
      <c r="E80" s="3">
        <f>VLOOKUP(CONCATENATE(A80,B80,C80),'Case 2'!$A$6:$E$95,5,FALSE)</f>
        <v>0</v>
      </c>
      <c r="F80" s="3">
        <f t="shared" si="7"/>
        <v>0</v>
      </c>
      <c r="G80" s="29" t="e">
        <f t="shared" si="6"/>
        <v>#DIV/0!</v>
      </c>
      <c r="H80" s="29" t="e">
        <f t="shared" si="6"/>
        <v>#DIV/0!</v>
      </c>
      <c r="I80" s="29" t="e">
        <f t="shared" si="6"/>
        <v>#DIV/0!</v>
      </c>
      <c r="J80" s="29" t="e">
        <f t="shared" si="6"/>
        <v>#DIV/0!</v>
      </c>
      <c r="K80" s="3" t="e">
        <f t="shared" si="8"/>
        <v>#DIV/0!</v>
      </c>
      <c r="L80" s="3">
        <f>VLOOKUP(CONCATENATE($A80,$B80,$C80),Historic!$A$6:$G$95,5,FALSE)</f>
        <v>0</v>
      </c>
      <c r="M80" s="3">
        <f>VLOOKUP(CONCATENATE($A80,$B80,$C80),Historic!$A$6:$G$95,6,FALSE)</f>
        <v>0</v>
      </c>
      <c r="N80" s="3">
        <f>VLOOKUP(CONCATENATE($A80,$B80,$C80),Historic!$A$6:$G$95,7,FALSE)</f>
        <v>0</v>
      </c>
    </row>
    <row r="81" spans="1:14" x14ac:dyDescent="0.25">
      <c r="B81" t="s">
        <v>44</v>
      </c>
      <c r="D81" s="3">
        <f>VLOOKUP(CONCATENATE(A81,B81,C81),'Case 1'!$A$6:$E$95,5,FALSE)</f>
        <v>0</v>
      </c>
      <c r="E81" s="3">
        <f>VLOOKUP(CONCATENATE(A81,B81,C81),'Case 2'!$A$6:$E$95,5,FALSE)</f>
        <v>0</v>
      </c>
      <c r="F81" s="3">
        <f t="shared" si="7"/>
        <v>0</v>
      </c>
      <c r="G81" s="29" t="e">
        <f t="shared" si="6"/>
        <v>#DIV/0!</v>
      </c>
      <c r="H81" s="29" t="e">
        <f t="shared" si="6"/>
        <v>#DIV/0!</v>
      </c>
      <c r="I81" s="29" t="e">
        <f t="shared" si="6"/>
        <v>#DIV/0!</v>
      </c>
      <c r="J81" s="29" t="e">
        <f t="shared" si="6"/>
        <v>#DIV/0!</v>
      </c>
      <c r="K81" s="3" t="e">
        <f t="shared" si="8"/>
        <v>#DIV/0!</v>
      </c>
      <c r="L81" s="3">
        <f>VLOOKUP(CONCATENATE($A81,$B81,$C81),Historic!$A$6:$G$95,5,FALSE)</f>
        <v>0</v>
      </c>
      <c r="M81" s="3">
        <f>VLOOKUP(CONCATENATE($A81,$B81,$C81),Historic!$A$6:$G$95,6,FALSE)</f>
        <v>0</v>
      </c>
      <c r="N81" s="3">
        <f>VLOOKUP(CONCATENATE($A81,$B81,$C81),Historic!$A$6:$G$95,7,FALSE)</f>
        <v>0</v>
      </c>
    </row>
    <row r="82" spans="1:14" x14ac:dyDescent="0.25">
      <c r="D82" s="3">
        <f>VLOOKUP(CONCATENATE(A82,B82,C82),'Case 1'!$A$6:$E$95,5,FALSE)</f>
        <v>0</v>
      </c>
      <c r="E82" s="3">
        <f>VLOOKUP(CONCATENATE(A82,B82,C82),'Case 2'!$A$6:$E$95,5,FALSE)</f>
        <v>0</v>
      </c>
      <c r="F82" s="3">
        <f t="shared" si="7"/>
        <v>0</v>
      </c>
      <c r="G82" s="29" t="e">
        <f t="shared" si="6"/>
        <v>#DIV/0!</v>
      </c>
      <c r="H82" s="29" t="e">
        <f t="shared" si="6"/>
        <v>#DIV/0!</v>
      </c>
      <c r="I82" s="29" t="e">
        <f t="shared" si="6"/>
        <v>#DIV/0!</v>
      </c>
      <c r="J82" s="29" t="e">
        <f t="shared" si="6"/>
        <v>#DIV/0!</v>
      </c>
      <c r="K82" s="3" t="e">
        <f t="shared" si="8"/>
        <v>#DIV/0!</v>
      </c>
      <c r="L82" s="3">
        <f>VLOOKUP(CONCATENATE($A82,$B82,$C82),Historic!$A$6:$G$95,5,FALSE)</f>
        <v>0</v>
      </c>
      <c r="M82" s="3">
        <f>VLOOKUP(CONCATENATE($A82,$B82,$C82),Historic!$A$6:$G$95,6,FALSE)</f>
        <v>0</v>
      </c>
      <c r="N82" s="3">
        <f>VLOOKUP(CONCATENATE($A82,$B82,$C82),Historic!$A$6:$G$95,7,FALSE)</f>
        <v>0</v>
      </c>
    </row>
    <row r="83" spans="1:14" x14ac:dyDescent="0.25">
      <c r="A83">
        <v>8</v>
      </c>
      <c r="B83" t="s">
        <v>30</v>
      </c>
      <c r="D83" s="3">
        <f>VLOOKUP(CONCATENATE(A83,B83,C83),'Case 1'!$A$6:$E$95,5,FALSE)</f>
        <v>0</v>
      </c>
      <c r="E83" s="3">
        <f>VLOOKUP(CONCATENATE(A83,B83,C83),'Case 2'!$A$6:$E$95,5,FALSE)</f>
        <v>0</v>
      </c>
      <c r="F83" s="3">
        <f t="shared" si="7"/>
        <v>0</v>
      </c>
      <c r="G83" s="29" t="e">
        <f t="shared" si="6"/>
        <v>#DIV/0!</v>
      </c>
      <c r="H83" s="29" t="e">
        <f t="shared" si="6"/>
        <v>#DIV/0!</v>
      </c>
      <c r="I83" s="29" t="e">
        <f t="shared" si="6"/>
        <v>#DIV/0!</v>
      </c>
      <c r="J83" s="29" t="e">
        <f t="shared" si="6"/>
        <v>#DIV/0!</v>
      </c>
      <c r="K83" s="3" t="e">
        <f t="shared" si="8"/>
        <v>#DIV/0!</v>
      </c>
      <c r="L83" s="3">
        <f>VLOOKUP(CONCATENATE($A83,$B83,$C83),Historic!$A$6:$G$95,5,FALSE)</f>
        <v>0</v>
      </c>
      <c r="M83" s="3">
        <f>VLOOKUP(CONCATENATE($A83,$B83,$C83),Historic!$A$6:$G$95,6,FALSE)</f>
        <v>0</v>
      </c>
      <c r="N83" s="3">
        <f>VLOOKUP(CONCATENATE($A83,$B83,$C83),Historic!$A$6:$G$95,7,FALSE)</f>
        <v>0</v>
      </c>
    </row>
    <row r="84" spans="1:14" x14ac:dyDescent="0.25">
      <c r="A84" t="s">
        <v>1343</v>
      </c>
      <c r="C84" t="s">
        <v>31</v>
      </c>
      <c r="D84" s="3">
        <f>VLOOKUP(CONCATENATE(A84,B84,C84),'Case 1'!$A$6:$E$95,5,FALSE)</f>
        <v>0</v>
      </c>
      <c r="E84" s="3">
        <f>VLOOKUP(CONCATENATE(A84,B84,C84),'Case 2'!$A$6:$E$95,5,FALSE)</f>
        <v>0</v>
      </c>
      <c r="F84" s="3">
        <f t="shared" si="7"/>
        <v>0</v>
      </c>
      <c r="G84" s="29" t="e">
        <f t="shared" si="6"/>
        <v>#DIV/0!</v>
      </c>
      <c r="H84" s="29" t="e">
        <f t="shared" si="6"/>
        <v>#DIV/0!</v>
      </c>
      <c r="I84" s="29" t="e">
        <f t="shared" si="6"/>
        <v>#DIV/0!</v>
      </c>
      <c r="J84" s="29" t="e">
        <f t="shared" si="6"/>
        <v>#DIV/0!</v>
      </c>
      <c r="K84" s="3" t="e">
        <f t="shared" si="8"/>
        <v>#DIV/0!</v>
      </c>
      <c r="L84" s="3">
        <f>VLOOKUP(CONCATENATE($A84,$B84,$C84),Historic!$A$6:$G$95,5,FALSE)</f>
        <v>0</v>
      </c>
      <c r="M84" s="3">
        <f>VLOOKUP(CONCATENATE($A84,$B84,$C84),Historic!$A$6:$G$95,6,FALSE)</f>
        <v>0</v>
      </c>
      <c r="N84" s="3">
        <f>VLOOKUP(CONCATENATE($A84,$B84,$C84),Historic!$A$6:$G$95,7,FALSE)</f>
        <v>0</v>
      </c>
    </row>
    <row r="85" spans="1:14" x14ac:dyDescent="0.25">
      <c r="A85" t="s">
        <v>1343</v>
      </c>
      <c r="D85" s="3">
        <f>VLOOKUP(CONCATENATE(A85,B85,C85),'Case 1'!$A$6:$E$95,5,FALSE)</f>
        <v>0</v>
      </c>
      <c r="E85" s="3">
        <f>VLOOKUP(CONCATENATE(A85,B85,C85),'Case 2'!$A$6:$E$95,5,FALSE)</f>
        <v>0</v>
      </c>
      <c r="F85" s="3">
        <f t="shared" si="7"/>
        <v>0</v>
      </c>
      <c r="G85" s="29" t="e">
        <f t="shared" si="6"/>
        <v>#DIV/0!</v>
      </c>
      <c r="H85" s="29" t="e">
        <f t="shared" si="6"/>
        <v>#DIV/0!</v>
      </c>
      <c r="I85" s="29" t="e">
        <f t="shared" si="6"/>
        <v>#DIV/0!</v>
      </c>
      <c r="J85" s="29" t="e">
        <f t="shared" si="6"/>
        <v>#DIV/0!</v>
      </c>
      <c r="K85" s="3" t="e">
        <f t="shared" si="8"/>
        <v>#DIV/0!</v>
      </c>
      <c r="L85" s="3">
        <f>VLOOKUP(CONCATENATE($A85,$B85,$C85),Historic!$A$6:$G$95,5,FALSE)</f>
        <v>0</v>
      </c>
      <c r="M85" s="3">
        <f>VLOOKUP(CONCATENATE($A85,$B85,$C85),Historic!$A$6:$G$95,6,FALSE)</f>
        <v>0</v>
      </c>
      <c r="N85" s="3">
        <f>VLOOKUP(CONCATENATE($A85,$B85,$C85),Historic!$A$6:$G$95,7,FALSE)</f>
        <v>0</v>
      </c>
    </row>
    <row r="86" spans="1:14" x14ac:dyDescent="0.25">
      <c r="A86" t="s">
        <v>1344</v>
      </c>
      <c r="C86" t="s">
        <v>32</v>
      </c>
      <c r="D86" s="3">
        <f>VLOOKUP(CONCATENATE(A86,B86,C86),'Case 1'!$A$6:$E$95,5,FALSE)</f>
        <v>0</v>
      </c>
      <c r="E86" s="3">
        <f>VLOOKUP(CONCATENATE(A86,B86,C86),'Case 2'!$A$6:$E$95,5,FALSE)</f>
        <v>0</v>
      </c>
      <c r="F86" s="3">
        <f t="shared" si="7"/>
        <v>0</v>
      </c>
      <c r="G86" s="29" t="e">
        <f t="shared" si="6"/>
        <v>#DIV/0!</v>
      </c>
      <c r="H86" s="29" t="e">
        <f t="shared" si="6"/>
        <v>#DIV/0!</v>
      </c>
      <c r="I86" s="29" t="e">
        <f t="shared" si="6"/>
        <v>#DIV/0!</v>
      </c>
      <c r="J86" s="29" t="e">
        <f t="shared" si="6"/>
        <v>#DIV/0!</v>
      </c>
      <c r="K86" s="3" t="e">
        <f t="shared" si="8"/>
        <v>#DIV/0!</v>
      </c>
      <c r="L86" s="3">
        <f>VLOOKUP(CONCATENATE($A86,$B86,$C86),Historic!$A$6:$G$95,5,FALSE)</f>
        <v>0</v>
      </c>
      <c r="M86" s="3">
        <f>VLOOKUP(CONCATENATE($A86,$B86,$C86),Historic!$A$6:$G$95,6,FALSE)</f>
        <v>0</v>
      </c>
      <c r="N86" s="3">
        <f>VLOOKUP(CONCATENATE($A86,$B86,$C86),Historic!$A$6:$G$95,7,FALSE)</f>
        <v>0</v>
      </c>
    </row>
    <row r="87" spans="1:14" x14ac:dyDescent="0.25">
      <c r="A87" t="s">
        <v>1344</v>
      </c>
      <c r="D87" s="3">
        <f>VLOOKUP(CONCATENATE(A87,B87,C87),'Case 1'!$A$6:$E$95,5,FALSE)</f>
        <v>0</v>
      </c>
      <c r="E87" s="3">
        <f>VLOOKUP(CONCATENATE(A87,B87,C87),'Case 2'!$A$6:$E$95,5,FALSE)</f>
        <v>0</v>
      </c>
      <c r="F87" s="3">
        <f t="shared" si="7"/>
        <v>0</v>
      </c>
      <c r="G87" s="29" t="e">
        <f t="shared" si="6"/>
        <v>#DIV/0!</v>
      </c>
      <c r="H87" s="29" t="e">
        <f t="shared" si="6"/>
        <v>#DIV/0!</v>
      </c>
      <c r="I87" s="29" t="e">
        <f t="shared" si="6"/>
        <v>#DIV/0!</v>
      </c>
      <c r="J87" s="29" t="e">
        <f t="shared" si="6"/>
        <v>#DIV/0!</v>
      </c>
      <c r="K87" s="3" t="e">
        <f t="shared" si="8"/>
        <v>#DIV/0!</v>
      </c>
      <c r="L87" s="3">
        <f>VLOOKUP(CONCATENATE($A87,$B87,$C87),Historic!$A$6:$G$95,5,FALSE)</f>
        <v>0</v>
      </c>
      <c r="M87" s="3">
        <f>VLOOKUP(CONCATENATE($A87,$B87,$C87),Historic!$A$6:$G$95,6,FALSE)</f>
        <v>0</v>
      </c>
      <c r="N87" s="3">
        <f>VLOOKUP(CONCATENATE($A87,$B87,$C87),Historic!$A$6:$G$95,7,FALSE)</f>
        <v>0</v>
      </c>
    </row>
    <row r="88" spans="1:14" x14ac:dyDescent="0.25">
      <c r="A88" t="s">
        <v>1345</v>
      </c>
      <c r="C88" t="s">
        <v>33</v>
      </c>
      <c r="D88" s="3">
        <f>VLOOKUP(CONCATENATE(A88,B88,C88),'Case 1'!$A$6:$E$95,5,FALSE)</f>
        <v>0</v>
      </c>
      <c r="E88" s="3">
        <f>VLOOKUP(CONCATENATE(A88,B88,C88),'Case 2'!$A$6:$E$95,5,FALSE)</f>
        <v>0</v>
      </c>
      <c r="F88" s="3">
        <f t="shared" si="7"/>
        <v>0</v>
      </c>
      <c r="G88" s="29" t="e">
        <f t="shared" si="6"/>
        <v>#DIV/0!</v>
      </c>
      <c r="H88" s="29" t="e">
        <f t="shared" si="6"/>
        <v>#DIV/0!</v>
      </c>
      <c r="I88" s="29" t="e">
        <f t="shared" si="6"/>
        <v>#DIV/0!</v>
      </c>
      <c r="J88" s="29" t="e">
        <f t="shared" si="6"/>
        <v>#DIV/0!</v>
      </c>
      <c r="K88" s="3" t="e">
        <f t="shared" si="8"/>
        <v>#DIV/0!</v>
      </c>
      <c r="L88" s="3">
        <f>VLOOKUP(CONCATENATE($A88,$B88,$C88),Historic!$A$6:$G$95,5,FALSE)</f>
        <v>0</v>
      </c>
      <c r="M88" s="3">
        <f>VLOOKUP(CONCATENATE($A88,$B88,$C88),Historic!$A$6:$G$95,6,FALSE)</f>
        <v>0</v>
      </c>
      <c r="N88" s="3">
        <f>VLOOKUP(CONCATENATE($A88,$B88,$C88),Historic!$A$6:$G$95,7,FALSE)</f>
        <v>0</v>
      </c>
    </row>
    <row r="89" spans="1:14" x14ac:dyDescent="0.25">
      <c r="A89" t="s">
        <v>1345</v>
      </c>
      <c r="D89" s="3">
        <f>VLOOKUP(CONCATENATE(A89,B89,C89),'Case 1'!$A$6:$E$95,5,FALSE)</f>
        <v>0</v>
      </c>
      <c r="E89" s="3">
        <f>VLOOKUP(CONCATENATE(A89,B89,C89),'Case 2'!$A$6:$E$95,5,FALSE)</f>
        <v>0</v>
      </c>
      <c r="F89" s="3">
        <f t="shared" si="7"/>
        <v>0</v>
      </c>
      <c r="G89" s="29" t="e">
        <f t="shared" si="6"/>
        <v>#DIV/0!</v>
      </c>
      <c r="H89" s="29" t="e">
        <f t="shared" si="6"/>
        <v>#DIV/0!</v>
      </c>
      <c r="I89" s="29" t="e">
        <f t="shared" si="6"/>
        <v>#DIV/0!</v>
      </c>
      <c r="J89" s="29" t="e">
        <f t="shared" si="6"/>
        <v>#DIV/0!</v>
      </c>
      <c r="K89" s="3" t="e">
        <f t="shared" si="8"/>
        <v>#DIV/0!</v>
      </c>
      <c r="L89" s="3">
        <f>VLOOKUP(CONCATENATE($A89,$B89,$C89),Historic!$A$6:$G$95,5,FALSE)</f>
        <v>0</v>
      </c>
      <c r="M89" s="3">
        <f>VLOOKUP(CONCATENATE($A89,$B89,$C89),Historic!$A$6:$G$95,6,FALSE)</f>
        <v>0</v>
      </c>
      <c r="N89" s="3">
        <f>VLOOKUP(CONCATENATE($A89,$B89,$C89),Historic!$A$6:$G$95,7,FALSE)</f>
        <v>0</v>
      </c>
    </row>
    <row r="90" spans="1:14" x14ac:dyDescent="0.25">
      <c r="A90" t="s">
        <v>1346</v>
      </c>
      <c r="C90" t="s">
        <v>34</v>
      </c>
      <c r="D90" s="3">
        <f>VLOOKUP(CONCATENATE(A90,B90,C90),'Case 1'!$A$6:$E$95,5,FALSE)</f>
        <v>0</v>
      </c>
      <c r="E90" s="3">
        <f>VLOOKUP(CONCATENATE(A90,B90,C90),'Case 2'!$A$6:$E$95,5,FALSE)</f>
        <v>0</v>
      </c>
      <c r="F90" s="3">
        <f t="shared" si="7"/>
        <v>0</v>
      </c>
      <c r="G90" s="29" t="e">
        <f t="shared" si="6"/>
        <v>#DIV/0!</v>
      </c>
      <c r="H90" s="29" t="e">
        <f t="shared" si="6"/>
        <v>#DIV/0!</v>
      </c>
      <c r="I90" s="29" t="e">
        <f t="shared" si="6"/>
        <v>#DIV/0!</v>
      </c>
      <c r="J90" s="29" t="e">
        <f t="shared" si="6"/>
        <v>#DIV/0!</v>
      </c>
      <c r="K90" s="3" t="e">
        <f t="shared" si="8"/>
        <v>#DIV/0!</v>
      </c>
      <c r="L90" s="3">
        <f>VLOOKUP(CONCATENATE($A90,$B90,$C90),Historic!$A$6:$G$95,5,FALSE)</f>
        <v>0</v>
      </c>
      <c r="M90" s="3">
        <f>VLOOKUP(CONCATENATE($A90,$B90,$C90),Historic!$A$6:$G$95,6,FALSE)</f>
        <v>0</v>
      </c>
      <c r="N90" s="3">
        <f>VLOOKUP(CONCATENATE($A90,$B90,$C90),Historic!$A$6:$G$95,7,FALSE)</f>
        <v>0</v>
      </c>
    </row>
    <row r="91" spans="1:14" x14ac:dyDescent="0.25">
      <c r="A91" t="s">
        <v>1346</v>
      </c>
      <c r="D91" s="3">
        <f>VLOOKUP(CONCATENATE(A91,B91,C91),'Case 1'!$A$6:$E$95,5,FALSE)</f>
        <v>0</v>
      </c>
      <c r="E91" s="3">
        <f>VLOOKUP(CONCATENATE(A91,B91,C91),'Case 2'!$A$6:$E$95,5,FALSE)</f>
        <v>0</v>
      </c>
      <c r="F91" s="3">
        <f t="shared" si="7"/>
        <v>0</v>
      </c>
      <c r="G91" s="29" t="e">
        <f t="shared" si="6"/>
        <v>#DIV/0!</v>
      </c>
      <c r="H91" s="29" t="e">
        <f t="shared" si="6"/>
        <v>#DIV/0!</v>
      </c>
      <c r="I91" s="29" t="e">
        <f t="shared" si="6"/>
        <v>#DIV/0!</v>
      </c>
      <c r="J91" s="29" t="e">
        <f t="shared" si="6"/>
        <v>#DIV/0!</v>
      </c>
      <c r="K91" s="3" t="e">
        <f t="shared" si="8"/>
        <v>#DIV/0!</v>
      </c>
      <c r="L91" s="3">
        <f>VLOOKUP(CONCATENATE($A91,$B91,$C91),Historic!$A$6:$G$95,5,FALSE)</f>
        <v>0</v>
      </c>
      <c r="M91" s="3">
        <f>VLOOKUP(CONCATENATE($A91,$B91,$C91),Historic!$A$6:$G$95,6,FALSE)</f>
        <v>0</v>
      </c>
      <c r="N91" s="3">
        <f>VLOOKUP(CONCATENATE($A91,$B91,$C91),Historic!$A$6:$G$95,7,FALSE)</f>
        <v>0</v>
      </c>
    </row>
    <row r="92" spans="1:14" x14ac:dyDescent="0.25">
      <c r="A92">
        <v>8</v>
      </c>
      <c r="D92" s="3">
        <f>VLOOKUP(CONCATENATE(A92,B92,C92),'Case 1'!$A$6:$E$95,5,FALSE)</f>
        <v>0</v>
      </c>
      <c r="E92" s="3">
        <f>VLOOKUP(CONCATENATE(A92,B92,C92),'Case 2'!$A$6:$E$95,5,FALSE)</f>
        <v>0</v>
      </c>
      <c r="F92" s="3">
        <f t="shared" si="7"/>
        <v>0</v>
      </c>
      <c r="G92" s="29" t="e">
        <f t="shared" si="6"/>
        <v>#DIV/0!</v>
      </c>
      <c r="H92" s="29" t="e">
        <f t="shared" si="6"/>
        <v>#DIV/0!</v>
      </c>
      <c r="I92" s="29" t="e">
        <f t="shared" si="6"/>
        <v>#DIV/0!</v>
      </c>
      <c r="J92" s="29" t="e">
        <f t="shared" si="6"/>
        <v>#DIV/0!</v>
      </c>
      <c r="K92" s="3" t="e">
        <f t="shared" si="8"/>
        <v>#DIV/0!</v>
      </c>
      <c r="L92" s="3">
        <f>VLOOKUP(CONCATENATE($A92,$B92,$C92),Historic!$A$6:$G$95,5,FALSE)</f>
        <v>0</v>
      </c>
      <c r="M92" s="3">
        <f>VLOOKUP(CONCATENATE($A92,$B92,$C92),Historic!$A$6:$G$95,6,FALSE)</f>
        <v>0</v>
      </c>
      <c r="N92" s="3">
        <f>VLOOKUP(CONCATENATE($A92,$B92,$C92),Historic!$A$6:$G$95,7,FALSE)</f>
        <v>0</v>
      </c>
    </row>
    <row r="93" spans="1:14" x14ac:dyDescent="0.25">
      <c r="B93" t="s">
        <v>43</v>
      </c>
      <c r="D93" s="3">
        <f>VLOOKUP(CONCATENATE(A93,B93,C93),'Case 1'!$A$6:$E$95,5,FALSE)</f>
        <v>0</v>
      </c>
      <c r="E93" s="3">
        <f>VLOOKUP(CONCATENATE(A93,B93,C93),'Case 2'!$A$6:$E$95,5,FALSE)</f>
        <v>0</v>
      </c>
      <c r="F93" s="3">
        <f t="shared" si="7"/>
        <v>0</v>
      </c>
      <c r="G93" s="29" t="e">
        <f t="shared" si="6"/>
        <v>#DIV/0!</v>
      </c>
      <c r="H93" s="29" t="e">
        <f t="shared" si="6"/>
        <v>#DIV/0!</v>
      </c>
      <c r="I93" s="29" t="e">
        <f t="shared" si="6"/>
        <v>#DIV/0!</v>
      </c>
      <c r="J93" s="29" t="e">
        <f t="shared" si="6"/>
        <v>#DIV/0!</v>
      </c>
      <c r="K93" s="3" t="e">
        <f t="shared" si="8"/>
        <v>#DIV/0!</v>
      </c>
      <c r="L93" s="3">
        <f>VLOOKUP(CONCATENATE($A93,$B93,$C93),Historic!$A$6:$G$95,5,FALSE)</f>
        <v>0</v>
      </c>
      <c r="M93" s="3">
        <f>VLOOKUP(CONCATENATE($A93,$B93,$C93),Historic!$A$6:$G$95,6,FALSE)</f>
        <v>0</v>
      </c>
      <c r="N93" s="3">
        <f>VLOOKUP(CONCATENATE($A93,$B93,$C93),Historic!$A$6:$G$95,7,FALSE)</f>
        <v>0</v>
      </c>
    </row>
    <row r="94" spans="1:14" x14ac:dyDescent="0.25">
      <c r="D94" s="3">
        <f>VLOOKUP(CONCATENATE(A94,B94,C94),'Case 1'!$A$6:$E$95,5,FALSE)</f>
        <v>0</v>
      </c>
      <c r="E94" s="3">
        <f>VLOOKUP(CONCATENATE(A94,B94,C94),'Case 2'!$A$6:$E$95,5,FALSE)</f>
        <v>0</v>
      </c>
      <c r="F94" s="3">
        <f t="shared" si="7"/>
        <v>0</v>
      </c>
      <c r="G94" s="29" t="e">
        <f t="shared" si="6"/>
        <v>#DIV/0!</v>
      </c>
      <c r="H94" s="29" t="e">
        <f t="shared" si="6"/>
        <v>#DIV/0!</v>
      </c>
      <c r="I94" s="29" t="e">
        <f t="shared" si="6"/>
        <v>#DIV/0!</v>
      </c>
      <c r="J94" s="29" t="e">
        <f t="shared" si="6"/>
        <v>#DIV/0!</v>
      </c>
      <c r="K94" s="3" t="e">
        <f t="shared" si="8"/>
        <v>#DIV/0!</v>
      </c>
      <c r="L94" s="3">
        <f>VLOOKUP(CONCATENATE($A94,$B94,$C94),Historic!$A$6:$G$95,5,FALSE)</f>
        <v>0</v>
      </c>
      <c r="M94" s="3">
        <f>VLOOKUP(CONCATENATE($A94,$B94,$C94),Historic!$A$6:$G$95,6,FALSE)</f>
        <v>0</v>
      </c>
      <c r="N94" s="3">
        <f>VLOOKUP(CONCATENATE($A94,$B94,$C94),Historic!$A$6:$G$95,7,FALSE)</f>
        <v>0</v>
      </c>
    </row>
    <row r="95" spans="1:14" x14ac:dyDescent="0.25">
      <c r="D95" s="3">
        <f>VLOOKUP(CONCATENATE(A95,B95,C95),'Case 1'!$A$6:$E$95,5,FALSE)</f>
        <v>0</v>
      </c>
      <c r="E95" s="3">
        <f>VLOOKUP(CONCATENATE(A95,B95,C95),'Case 2'!$A$6:$E$95,5,FALSE)</f>
        <v>0</v>
      </c>
      <c r="F95" s="3">
        <f t="shared" si="7"/>
        <v>0</v>
      </c>
      <c r="G95" s="29" t="e">
        <f t="shared" si="6"/>
        <v>#DIV/0!</v>
      </c>
      <c r="H95" s="29" t="e">
        <f t="shared" si="6"/>
        <v>#DIV/0!</v>
      </c>
      <c r="I95" s="29" t="e">
        <f t="shared" si="6"/>
        <v>#DIV/0!</v>
      </c>
      <c r="J95" s="29" t="e">
        <f t="shared" si="6"/>
        <v>#DIV/0!</v>
      </c>
      <c r="K95" s="3" t="e">
        <f t="shared" si="8"/>
        <v>#DIV/0!</v>
      </c>
      <c r="L95" s="3">
        <f>VLOOKUP(CONCATENATE($A95,$B95,$C95),Historic!$A$6:$G$95,5,FALSE)</f>
        <v>0</v>
      </c>
      <c r="M95" s="3">
        <f>VLOOKUP(CONCATENATE($A95,$B95,$C95),Historic!$A$6:$G$95,6,FALSE)</f>
        <v>0</v>
      </c>
      <c r="N95" s="3">
        <f>VLOOKUP(CONCATENATE($A95,$B95,$C95),Historic!$A$6:$G$95,7,FALSE)</f>
        <v>0</v>
      </c>
    </row>
    <row r="96" spans="1:14" x14ac:dyDescent="0.25">
      <c r="D96" s="3">
        <f>VLOOKUP(CONCATENATE(A96,B96,C96),'Case 1'!$A$6:$E$95,5,FALSE)</f>
        <v>0</v>
      </c>
      <c r="E96" s="3">
        <f>VLOOKUP(CONCATENATE(A96,B96,C96),'Case 2'!$A$6:$E$95,5,FALSE)</f>
        <v>0</v>
      </c>
      <c r="F96" s="3">
        <f t="shared" si="7"/>
        <v>0</v>
      </c>
      <c r="G96" s="29" t="e">
        <f t="shared" si="6"/>
        <v>#DIV/0!</v>
      </c>
      <c r="H96" s="29" t="e">
        <f t="shared" si="6"/>
        <v>#DIV/0!</v>
      </c>
      <c r="I96" s="29" t="e">
        <f t="shared" si="6"/>
        <v>#DIV/0!</v>
      </c>
      <c r="J96" s="29" t="e">
        <f t="shared" si="6"/>
        <v>#DIV/0!</v>
      </c>
      <c r="K96" s="3" t="e">
        <f t="shared" si="8"/>
        <v>#DIV/0!</v>
      </c>
      <c r="L96" s="3">
        <f>VLOOKUP(CONCATENATE($A96,$B96,$C96),Historic!$A$6:$G$95,5,FALSE)</f>
        <v>0</v>
      </c>
      <c r="M96" s="3">
        <f>VLOOKUP(CONCATENATE($A96,$B96,$C96),Historic!$A$6:$G$95,6,FALSE)</f>
        <v>0</v>
      </c>
      <c r="N96" s="3">
        <f>VLOOKUP(CONCATENATE($A96,$B96,$C96),Historic!$A$6:$G$95,7,FALSE)</f>
        <v>0</v>
      </c>
    </row>
    <row r="97" spans="4:14" x14ac:dyDescent="0.25">
      <c r="D97" s="3">
        <f>VLOOKUP(CONCATENATE(A97,B97,C97),'Case 1'!$A$6:$E$95,5,FALSE)</f>
        <v>0</v>
      </c>
      <c r="E97" s="3">
        <f>VLOOKUP(CONCATENATE(A97,B97,C97),'Case 2'!$A$6:$E$95,5,FALSE)</f>
        <v>0</v>
      </c>
      <c r="F97" s="3">
        <f t="shared" si="7"/>
        <v>0</v>
      </c>
      <c r="G97" s="29" t="e">
        <f t="shared" si="6"/>
        <v>#DIV/0!</v>
      </c>
      <c r="H97" s="29" t="e">
        <f t="shared" si="6"/>
        <v>#DIV/0!</v>
      </c>
      <c r="I97" s="29" t="e">
        <f t="shared" si="6"/>
        <v>#DIV/0!</v>
      </c>
      <c r="J97" s="29" t="e">
        <f t="shared" si="6"/>
        <v>#DIV/0!</v>
      </c>
      <c r="K97" s="3" t="e">
        <f t="shared" si="8"/>
        <v>#DIV/0!</v>
      </c>
      <c r="L97" s="3">
        <f>VLOOKUP(CONCATENATE($A97,$B97,$C97),Historic!$A$6:$G$95,5,FALSE)</f>
        <v>0</v>
      </c>
      <c r="M97" s="3">
        <f>VLOOKUP(CONCATENATE($A97,$B97,$C97),Historic!$A$6:$G$95,6,FALSE)</f>
        <v>0</v>
      </c>
      <c r="N97" s="3">
        <f>VLOOKUP(CONCATENATE($A97,$B97,$C97),Historic!$A$6:$G$95,7,FALSE)</f>
        <v>0</v>
      </c>
    </row>
  </sheetData>
  <sheetProtection algorithmName="SHA-512" hashValue="gFH+lmqpXoaIYYSwAX5tYrsRVbrSso1a0rgpU6rZo+b/CWpbpEywmOWhAvvzTgIk3/9EMxpfhfgohNDMU9aTcg==" saltValue="JBc/AxAg+v5Pl1ogdbNgMQ==" spinCount="100000" sheet="1" objects="1" scenarios="1"/>
  <mergeCells count="1">
    <mergeCell ref="L1:N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L18"/>
  <sheetViews>
    <sheetView workbookViewId="0"/>
    <sheetView topLeftCell="B1" workbookViewId="1">
      <selection activeCell="B30" sqref="B30"/>
    </sheetView>
  </sheetViews>
  <sheetFormatPr defaultRowHeight="15" x14ac:dyDescent="0.25"/>
  <cols>
    <col min="3" max="3" width="28" customWidth="1"/>
    <col min="4" max="4" width="21.7109375" customWidth="1"/>
    <col min="5" max="5" width="26.28515625" customWidth="1"/>
    <col min="6" max="6" width="9.140625" customWidth="1"/>
    <col min="7" max="7" width="15" customWidth="1"/>
    <col min="8" max="8" width="14.140625" customWidth="1"/>
    <col min="9" max="9" width="26.7109375" customWidth="1"/>
    <col min="10" max="10" width="27.42578125" customWidth="1"/>
  </cols>
  <sheetData>
    <row r="2" spans="2:12" x14ac:dyDescent="0.25">
      <c r="B2" s="48" t="s">
        <v>1297</v>
      </c>
      <c r="C2" s="48"/>
      <c r="D2" s="48"/>
      <c r="E2" s="48"/>
      <c r="F2" s="48"/>
      <c r="G2" s="10" t="s">
        <v>1298</v>
      </c>
      <c r="H2" s="11">
        <v>44166</v>
      </c>
    </row>
    <row r="3" spans="2:12" ht="15.75" thickBot="1" x14ac:dyDescent="0.3"/>
    <row r="4" spans="2:12" ht="52.5" customHeight="1" thickBot="1" x14ac:dyDescent="0.3">
      <c r="B4" s="49" t="s">
        <v>56</v>
      </c>
      <c r="C4" s="50"/>
      <c r="D4" s="17" t="s">
        <v>1293</v>
      </c>
      <c r="E4" s="17" t="s">
        <v>1294</v>
      </c>
      <c r="F4" s="17" t="s">
        <v>1292</v>
      </c>
      <c r="G4" s="17" t="s">
        <v>1299</v>
      </c>
      <c r="H4" s="17" t="s">
        <v>1300</v>
      </c>
      <c r="I4" s="36" t="s">
        <v>2080</v>
      </c>
      <c r="J4" s="36" t="s">
        <v>2081</v>
      </c>
    </row>
    <row r="5" spans="2:12" ht="16.5" customHeight="1" thickBot="1" x14ac:dyDescent="0.3">
      <c r="B5" s="45" t="s">
        <v>57</v>
      </c>
      <c r="C5" s="47"/>
      <c r="D5" s="12">
        <v>21.94</v>
      </c>
      <c r="E5" s="12">
        <v>30.04</v>
      </c>
      <c r="F5" s="12" t="s">
        <v>1295</v>
      </c>
      <c r="G5" s="13">
        <v>226.74</v>
      </c>
      <c r="H5" s="13">
        <v>269.226</v>
      </c>
      <c r="I5" s="12">
        <v>26.05</v>
      </c>
      <c r="J5" s="12">
        <v>35.67</v>
      </c>
      <c r="L5" s="19"/>
    </row>
    <row r="6" spans="2:12" ht="16.5" customHeight="1" thickBot="1" x14ac:dyDescent="0.3">
      <c r="B6" s="45" t="s">
        <v>58</v>
      </c>
      <c r="C6" s="47"/>
      <c r="D6" s="12">
        <v>124.46</v>
      </c>
      <c r="E6" s="12">
        <v>143.47999999999999</v>
      </c>
      <c r="F6" s="14" t="s">
        <v>1295</v>
      </c>
      <c r="G6" s="13">
        <v>226.74</v>
      </c>
      <c r="H6" s="13">
        <v>269.226</v>
      </c>
      <c r="I6" s="12">
        <v>147.78</v>
      </c>
      <c r="J6" s="12">
        <v>170.36</v>
      </c>
      <c r="L6" s="19"/>
    </row>
    <row r="7" spans="2:12" ht="16.5" customHeight="1" thickBot="1" x14ac:dyDescent="0.3">
      <c r="B7" s="45" t="s">
        <v>59</v>
      </c>
      <c r="C7" s="47"/>
      <c r="D7" s="12">
        <v>26.89</v>
      </c>
      <c r="E7" s="12">
        <v>36.99</v>
      </c>
      <c r="F7" s="14" t="s">
        <v>1295</v>
      </c>
      <c r="G7" s="13">
        <v>226.74</v>
      </c>
      <c r="H7" s="13">
        <v>269.226</v>
      </c>
      <c r="I7" s="12">
        <v>31.93</v>
      </c>
      <c r="J7" s="12">
        <v>43.92</v>
      </c>
      <c r="L7" s="19"/>
    </row>
    <row r="8" spans="2:12" ht="16.5" customHeight="1" thickBot="1" x14ac:dyDescent="0.3">
      <c r="B8" s="45" t="s">
        <v>60</v>
      </c>
      <c r="C8" s="47"/>
      <c r="D8" s="12">
        <v>23.75</v>
      </c>
      <c r="E8" s="12">
        <v>33.799999999999997</v>
      </c>
      <c r="F8" s="14" t="s">
        <v>1295</v>
      </c>
      <c r="G8" s="13">
        <v>226.74</v>
      </c>
      <c r="H8" s="13">
        <v>269.226</v>
      </c>
      <c r="I8" s="12">
        <v>28.2</v>
      </c>
      <c r="J8" s="12">
        <v>40.130000000000003</v>
      </c>
      <c r="L8" s="19"/>
    </row>
    <row r="9" spans="2:12" ht="16.5" customHeight="1" thickBot="1" x14ac:dyDescent="0.3">
      <c r="B9" s="45" t="s">
        <v>61</v>
      </c>
      <c r="C9" s="47"/>
      <c r="D9" s="12">
        <v>23.15</v>
      </c>
      <c r="E9" s="12">
        <v>29.39</v>
      </c>
      <c r="F9" s="14" t="s">
        <v>1295</v>
      </c>
      <c r="G9" s="13">
        <v>226.74</v>
      </c>
      <c r="H9" s="13">
        <v>269.226</v>
      </c>
      <c r="I9" s="12">
        <v>27.49</v>
      </c>
      <c r="J9" s="12">
        <v>34.9</v>
      </c>
      <c r="L9" s="19"/>
    </row>
    <row r="10" spans="2:12" ht="16.5" thickBot="1" x14ac:dyDescent="0.3">
      <c r="B10" s="45" t="s">
        <v>62</v>
      </c>
      <c r="C10" s="47"/>
      <c r="D10" s="12">
        <v>62.53</v>
      </c>
      <c r="E10" s="12">
        <v>81.78</v>
      </c>
      <c r="F10" s="14" t="s">
        <v>1295</v>
      </c>
      <c r="G10" s="13">
        <v>226.74</v>
      </c>
      <c r="H10" s="13">
        <v>269.226</v>
      </c>
      <c r="I10" s="12">
        <v>74.25</v>
      </c>
      <c r="J10" s="12">
        <v>97.1</v>
      </c>
      <c r="L10" s="19"/>
    </row>
    <row r="11" spans="2:12" ht="16.5" customHeight="1" thickBot="1" x14ac:dyDescent="0.3">
      <c r="B11" s="45" t="s">
        <v>63</v>
      </c>
      <c r="C11" s="47"/>
      <c r="D11" s="12">
        <v>57.42</v>
      </c>
      <c r="E11" s="12">
        <v>69.91</v>
      </c>
      <c r="F11" s="14" t="s">
        <v>1295</v>
      </c>
      <c r="G11" s="13">
        <v>226.74</v>
      </c>
      <c r="H11" s="13">
        <v>269.226</v>
      </c>
      <c r="I11" s="12">
        <v>68.180000000000007</v>
      </c>
      <c r="J11" s="12">
        <v>83.01</v>
      </c>
      <c r="L11" s="19"/>
    </row>
    <row r="12" spans="2:12" ht="16.5" customHeight="1" thickBot="1" x14ac:dyDescent="0.3">
      <c r="B12" s="45" t="s">
        <v>64</v>
      </c>
      <c r="C12" s="47"/>
      <c r="D12" s="12">
        <v>18.29</v>
      </c>
      <c r="E12" s="12">
        <v>25.69</v>
      </c>
      <c r="F12" s="14" t="s">
        <v>1295</v>
      </c>
      <c r="G12" s="13">
        <v>226.74</v>
      </c>
      <c r="H12" s="13">
        <v>269.226</v>
      </c>
      <c r="I12" s="12">
        <v>21.72</v>
      </c>
      <c r="J12" s="12">
        <v>30.5</v>
      </c>
      <c r="L12" s="19"/>
    </row>
    <row r="13" spans="2:12" ht="16.5" thickBot="1" x14ac:dyDescent="0.3">
      <c r="B13" s="45" t="s">
        <v>65</v>
      </c>
      <c r="C13" s="47"/>
      <c r="D13" s="12">
        <v>54.38</v>
      </c>
      <c r="E13" s="12">
        <v>108.77</v>
      </c>
      <c r="F13" s="14">
        <v>2016</v>
      </c>
      <c r="G13" s="13">
        <v>249.13399999999999</v>
      </c>
      <c r="H13" s="13">
        <v>269.226</v>
      </c>
      <c r="I13" s="12">
        <v>58.77</v>
      </c>
      <c r="J13" s="12">
        <v>117.54</v>
      </c>
      <c r="L13" s="19"/>
    </row>
    <row r="14" spans="2:12" ht="16.5" customHeight="1" thickBot="1" x14ac:dyDescent="0.3">
      <c r="B14" s="45" t="s">
        <v>66</v>
      </c>
      <c r="C14" s="47"/>
      <c r="D14" s="12">
        <v>70.97</v>
      </c>
      <c r="E14" s="12">
        <v>591.41999999999996</v>
      </c>
      <c r="F14" s="14">
        <v>2017</v>
      </c>
      <c r="G14" s="13">
        <v>253.55799999999999</v>
      </c>
      <c r="H14" s="13">
        <v>269.226</v>
      </c>
      <c r="I14" s="12">
        <v>75.36</v>
      </c>
      <c r="J14" s="12">
        <v>627.97</v>
      </c>
      <c r="L14" s="19"/>
    </row>
    <row r="15" spans="2:12" ht="16.5" customHeight="1" thickBot="1" x14ac:dyDescent="0.3">
      <c r="B15" s="45" t="s">
        <v>67</v>
      </c>
      <c r="C15" s="47"/>
      <c r="D15" s="12">
        <v>49.71</v>
      </c>
      <c r="E15" s="12">
        <v>414.24</v>
      </c>
      <c r="F15" s="14">
        <v>2017</v>
      </c>
      <c r="G15" s="13">
        <v>253.55799999999999</v>
      </c>
      <c r="H15" s="13">
        <v>269.226</v>
      </c>
      <c r="I15" s="12">
        <v>52.78</v>
      </c>
      <c r="J15" s="12">
        <v>439.84</v>
      </c>
      <c r="L15" s="19"/>
    </row>
    <row r="16" spans="2:12" ht="16.5" customHeight="1" thickBot="1" x14ac:dyDescent="0.3">
      <c r="B16" s="45" t="s">
        <v>1783</v>
      </c>
      <c r="C16" s="47"/>
      <c r="D16" s="12">
        <v>32.049999999999997</v>
      </c>
      <c r="E16" s="12">
        <v>64.11</v>
      </c>
      <c r="F16" s="14">
        <v>2016</v>
      </c>
      <c r="G16" s="13">
        <v>249.13399999999999</v>
      </c>
      <c r="H16" s="13">
        <v>269.226</v>
      </c>
      <c r="I16" s="12">
        <v>34.630000000000003</v>
      </c>
      <c r="J16" s="12">
        <v>69.28</v>
      </c>
      <c r="L16" s="19"/>
    </row>
    <row r="17" spans="2:12" ht="16.5" customHeight="1" thickBot="1" x14ac:dyDescent="0.3">
      <c r="B17" s="45" t="s">
        <v>1784</v>
      </c>
      <c r="C17" s="47"/>
      <c r="D17" s="12">
        <v>54.79</v>
      </c>
      <c r="E17" s="12">
        <v>109.59</v>
      </c>
      <c r="F17" s="14">
        <v>2016</v>
      </c>
      <c r="G17" s="13">
        <v>249.13399999999999</v>
      </c>
      <c r="H17" s="13">
        <v>269.226</v>
      </c>
      <c r="I17" s="12">
        <v>59.21</v>
      </c>
      <c r="J17" s="12">
        <v>118.43</v>
      </c>
      <c r="L17" s="19"/>
    </row>
    <row r="18" spans="2:12" ht="16.5" customHeight="1" thickBot="1" x14ac:dyDescent="0.3">
      <c r="B18" s="18"/>
      <c r="C18" s="45" t="s">
        <v>1296</v>
      </c>
      <c r="D18" s="46"/>
      <c r="E18" s="46"/>
      <c r="F18" s="47"/>
    </row>
  </sheetData>
  <sheetProtection algorithmName="SHA-512" hashValue="UmMU1qEJHGV8R3Yt2xmbEtQ2N7imyHLTQ/uC5Mw4NBfO8dou5mWgXxCys0RcUEAWnglgcge7uWJzW0GHpqEIog==" saltValue="EL8lPyAs5HimPwI3HNXsiA==" spinCount="100000" sheet="1" objects="1" scenarios="1"/>
  <mergeCells count="16">
    <mergeCell ref="C18:F18"/>
    <mergeCell ref="B14:C14"/>
    <mergeCell ref="B15:C15"/>
    <mergeCell ref="B2:F2"/>
    <mergeCell ref="B10:C10"/>
    <mergeCell ref="B11:C11"/>
    <mergeCell ref="B12:C12"/>
    <mergeCell ref="B13:C13"/>
    <mergeCell ref="B4:C4"/>
    <mergeCell ref="B5:C5"/>
    <mergeCell ref="B6:C6"/>
    <mergeCell ref="B7:C7"/>
    <mergeCell ref="B8:C8"/>
    <mergeCell ref="B9:C9"/>
    <mergeCell ref="B16:C16"/>
    <mergeCell ref="B17:C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8"/>
  <sheetViews>
    <sheetView workbookViewId="0">
      <selection activeCell="H15" sqref="H15"/>
    </sheetView>
    <sheetView workbookViewId="1">
      <selection activeCell="A2" sqref="A2"/>
    </sheetView>
  </sheetViews>
  <sheetFormatPr defaultRowHeight="15" x14ac:dyDescent="0.25"/>
  <cols>
    <col min="2" max="2" width="10.5703125" bestFit="1" customWidth="1"/>
  </cols>
  <sheetData>
    <row r="1" spans="1:5" x14ac:dyDescent="0.25">
      <c r="A1" t="s">
        <v>2083</v>
      </c>
      <c r="B1" t="s">
        <v>1496</v>
      </c>
      <c r="C1" t="s">
        <v>1497</v>
      </c>
      <c r="E1" t="s">
        <v>1498</v>
      </c>
    </row>
    <row r="3" spans="1:5" x14ac:dyDescent="0.25">
      <c r="B3" s="30" t="s">
        <v>1499</v>
      </c>
    </row>
    <row r="4" spans="1:5" x14ac:dyDescent="0.25">
      <c r="A4">
        <v>1</v>
      </c>
      <c r="B4" s="35">
        <v>92810</v>
      </c>
      <c r="C4" s="3">
        <f t="shared" ref="C4:C13" si="0">+B4/365</f>
        <v>254.27397260273972</v>
      </c>
      <c r="E4" s="3">
        <f t="shared" ref="E4:E13" si="1">+C4*0.1</f>
        <v>25.427397260273974</v>
      </c>
    </row>
    <row r="5" spans="1:5" x14ac:dyDescent="0.25">
      <c r="A5">
        <v>2</v>
      </c>
      <c r="B5" s="35">
        <v>90940</v>
      </c>
      <c r="C5" s="3">
        <f t="shared" si="0"/>
        <v>249.15068493150685</v>
      </c>
      <c r="E5" s="3">
        <f t="shared" si="1"/>
        <v>24.915068493150685</v>
      </c>
    </row>
    <row r="6" spans="1:5" x14ac:dyDescent="0.25">
      <c r="A6">
        <v>3</v>
      </c>
      <c r="B6" s="35">
        <v>87310</v>
      </c>
      <c r="C6" s="3">
        <f t="shared" si="0"/>
        <v>239.20547945205479</v>
      </c>
      <c r="E6" s="3">
        <f t="shared" si="1"/>
        <v>23.920547945205481</v>
      </c>
    </row>
    <row r="7" spans="1:5" x14ac:dyDescent="0.25">
      <c r="A7">
        <v>4</v>
      </c>
      <c r="B7" s="35">
        <v>90720</v>
      </c>
      <c r="C7" s="3">
        <f t="shared" si="0"/>
        <v>248.54794520547946</v>
      </c>
      <c r="E7" s="3">
        <f t="shared" si="1"/>
        <v>24.854794520547948</v>
      </c>
    </row>
    <row r="8" spans="1:5" x14ac:dyDescent="0.25">
      <c r="A8">
        <v>5</v>
      </c>
      <c r="B8" s="35">
        <v>97340</v>
      </c>
      <c r="C8" s="3">
        <f t="shared" si="0"/>
        <v>266.6849315068493</v>
      </c>
      <c r="E8" s="3">
        <f t="shared" si="1"/>
        <v>26.668493150684931</v>
      </c>
    </row>
    <row r="9" spans="1:5" x14ac:dyDescent="0.25">
      <c r="A9">
        <v>6</v>
      </c>
      <c r="B9" s="35">
        <v>89120</v>
      </c>
      <c r="C9" s="3">
        <f t="shared" si="0"/>
        <v>244.16438356164383</v>
      </c>
      <c r="E9" s="3">
        <f t="shared" si="1"/>
        <v>24.416438356164385</v>
      </c>
    </row>
    <row r="10" spans="1:5" x14ac:dyDescent="0.25">
      <c r="A10">
        <v>7</v>
      </c>
      <c r="B10" s="35">
        <v>94800</v>
      </c>
      <c r="C10" s="3">
        <f t="shared" si="0"/>
        <v>259.72602739726028</v>
      </c>
      <c r="E10" s="3">
        <f t="shared" si="1"/>
        <v>25.972602739726028</v>
      </c>
    </row>
    <row r="11" spans="1:5" x14ac:dyDescent="0.25">
      <c r="A11">
        <v>8</v>
      </c>
      <c r="B11" s="35">
        <v>84290</v>
      </c>
      <c r="C11" s="3">
        <f t="shared" si="0"/>
        <v>230.93150684931507</v>
      </c>
      <c r="E11" s="3">
        <f t="shared" si="1"/>
        <v>23.093150684931508</v>
      </c>
    </row>
    <row r="12" spans="1:5" x14ac:dyDescent="0.25">
      <c r="A12">
        <v>9</v>
      </c>
      <c r="B12" s="35">
        <v>83600</v>
      </c>
      <c r="C12" s="3">
        <f t="shared" si="0"/>
        <v>229.04109589041096</v>
      </c>
      <c r="E12" s="3">
        <f t="shared" si="1"/>
        <v>22.904109589041099</v>
      </c>
    </row>
    <row r="13" spans="1:5" x14ac:dyDescent="0.25">
      <c r="A13">
        <v>10</v>
      </c>
      <c r="B13" s="35">
        <v>83420</v>
      </c>
      <c r="C13" s="3">
        <f t="shared" si="0"/>
        <v>228.54794520547946</v>
      </c>
      <c r="E13" s="3">
        <f t="shared" si="1"/>
        <v>22.854794520547948</v>
      </c>
    </row>
    <row r="16" spans="1:5" x14ac:dyDescent="0.25">
      <c r="B16" t="s">
        <v>1500</v>
      </c>
      <c r="C16" s="4">
        <f>MIN(C$4:C$13)</f>
        <v>228.54794520547946</v>
      </c>
      <c r="E16" s="4">
        <f>MIN(E$4:E$13)</f>
        <v>22.854794520547948</v>
      </c>
    </row>
    <row r="17" spans="2:5" x14ac:dyDescent="0.25">
      <c r="B17" t="s">
        <v>1501</v>
      </c>
      <c r="C17" s="4">
        <f>AVERAGE(C$4:C$13)</f>
        <v>245.02739726027397</v>
      </c>
      <c r="E17" s="4">
        <f>AVERAGE(E$4:E$13)</f>
        <v>24.5027397260274</v>
      </c>
    </row>
    <row r="18" spans="2:5" x14ac:dyDescent="0.25">
      <c r="B18" t="s">
        <v>1502</v>
      </c>
      <c r="C18" s="4">
        <f>MAX(C$4:C$13)</f>
        <v>266.6849315068493</v>
      </c>
      <c r="E18" s="4">
        <f>MAX(E$4:E$13)</f>
        <v>26.668493150684931</v>
      </c>
    </row>
  </sheetData>
  <sheetProtection algorithmName="SHA-512" hashValue="oQ/bLSDWHs54PiNReabNYyc9Ua5jx6Hh1ETlNumAh057VCNbmlO0Y5AKkL8k5lpBi+18dcUq7ZJryitowMS0Tw==" saltValue="TDnfz7XGMHcrrHrG13EJP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24"/>
  <sheetViews>
    <sheetView workbookViewId="0">
      <selection activeCell="A2" sqref="A2"/>
    </sheetView>
    <sheetView workbookViewId="1">
      <selection activeCell="A2" sqref="A2"/>
    </sheetView>
  </sheetViews>
  <sheetFormatPr defaultColWidth="9.140625" defaultRowHeight="15" x14ac:dyDescent="0.25"/>
  <cols>
    <col min="2" max="2" width="35" customWidth="1"/>
    <col min="4" max="4" width="29.7109375" customWidth="1"/>
    <col min="6" max="6" width="34.85546875" customWidth="1"/>
    <col min="7" max="7" width="25.42578125" customWidth="1"/>
    <col min="8" max="8" width="24.140625" customWidth="1"/>
    <col min="15" max="15" width="9.140625" hidden="1" customWidth="1"/>
    <col min="16" max="16" width="27.140625" customWidth="1"/>
    <col min="19" max="19" width="35.7109375" customWidth="1"/>
  </cols>
  <sheetData>
    <row r="2" spans="2:19" x14ac:dyDescent="0.25">
      <c r="B2" t="str">
        <f>+'Inputs First'!B2</f>
        <v>Technology Specific Avoided Costs (TSAC) posted by February 1, 2021.</v>
      </c>
    </row>
    <row r="4" spans="2:19" x14ac:dyDescent="0.25">
      <c r="B4" t="str">
        <f>+'Inputs First'!B4</f>
        <v>Requests for Facility Specific Reference Levels (FSRL) due by February 14, 2021.</v>
      </c>
      <c r="P4" s="5"/>
      <c r="S4" s="5"/>
    </row>
    <row r="5" spans="2:19" ht="15.75" customHeight="1" thickBot="1" x14ac:dyDescent="0.3"/>
    <row r="6" spans="2:19" ht="15.75" thickBot="1" x14ac:dyDescent="0.3">
      <c r="B6" t="s">
        <v>1302</v>
      </c>
      <c r="D6" s="24"/>
      <c r="F6" t="str">
        <f>IF(D6&gt;DATE(2020,2,15),"Past deadline", "Timely")</f>
        <v>Timely</v>
      </c>
    </row>
    <row r="7" spans="2:19" ht="15.75" thickBot="1" x14ac:dyDescent="0.3">
      <c r="D7" s="21"/>
    </row>
    <row r="8" spans="2:19" ht="89.25" customHeight="1" thickBot="1" x14ac:dyDescent="0.3">
      <c r="B8" s="9" t="s">
        <v>40</v>
      </c>
      <c r="C8" s="9"/>
      <c r="D8" s="25"/>
      <c r="F8" s="39" t="e">
        <f>VLOOKUP(D8,'Inputs First'!P5:Q7,2,FALSE)</f>
        <v>#N/A</v>
      </c>
      <c r="G8" s="40"/>
      <c r="H8" s="40"/>
    </row>
    <row r="9" spans="2:19" ht="15.75" thickBot="1" x14ac:dyDescent="0.3">
      <c r="D9" s="21"/>
    </row>
    <row r="10" spans="2:19" ht="15.75" thickBot="1" x14ac:dyDescent="0.3">
      <c r="B10" t="s">
        <v>1314</v>
      </c>
      <c r="D10" s="26"/>
      <c r="F10" s="2" t="str">
        <f>IF(ISERROR(O10),"ERROR: Name fails to match a registered resource name.  Refer to MECT.","Valid Resource Name")</f>
        <v>ERROR: Name fails to match a registered resource name.  Refer to MECT.</v>
      </c>
      <c r="O10" s="2" t="e">
        <f>VLOOKUP(D10,'Inputs First'!U:U,1,FALSE)</f>
        <v>#N/A</v>
      </c>
    </row>
    <row r="11" spans="2:19" ht="15.75" thickBot="1" x14ac:dyDescent="0.3">
      <c r="D11" s="21"/>
    </row>
    <row r="12" spans="2:19" ht="15.75" thickBot="1" x14ac:dyDescent="0.3">
      <c r="B12" t="s">
        <v>54</v>
      </c>
      <c r="D12" s="26"/>
    </row>
    <row r="13" spans="2:19" ht="15.75" thickBot="1" x14ac:dyDescent="0.3">
      <c r="D13" s="21"/>
    </row>
    <row r="14" spans="2:19" ht="15.75" thickBot="1" x14ac:dyDescent="0.3">
      <c r="B14" t="s">
        <v>55</v>
      </c>
      <c r="D14" s="26"/>
    </row>
    <row r="15" spans="2:19" ht="15.75" thickBot="1" x14ac:dyDescent="0.3">
      <c r="D15" s="21"/>
    </row>
    <row r="16" spans="2:19" ht="15.75" thickBot="1" x14ac:dyDescent="0.3">
      <c r="B16" t="s">
        <v>56</v>
      </c>
      <c r="D16" s="26"/>
      <c r="F16" t="s">
        <v>1727</v>
      </c>
    </row>
    <row r="17" spans="2:9" x14ac:dyDescent="0.25">
      <c r="D17" s="21"/>
    </row>
    <row r="18" spans="2:9" ht="15.75" thickBot="1" x14ac:dyDescent="0.3">
      <c r="D18" s="34" t="str">
        <f>'Inputs First'!D18</f>
        <v>PY 2021/2022</v>
      </c>
      <c r="F18" s="34" t="str">
        <f>'Inputs First'!F18</f>
        <v>PY 2018/2019</v>
      </c>
      <c r="G18" s="34" t="str">
        <f>'Inputs First'!G18</f>
        <v>PY 2019/2020</v>
      </c>
      <c r="H18" s="34" t="str">
        <f>'Inputs First'!H18</f>
        <v>PY 2020/2021</v>
      </c>
    </row>
    <row r="19" spans="2:9" ht="15.75" thickBot="1" x14ac:dyDescent="0.3">
      <c r="B19" t="s">
        <v>1785</v>
      </c>
      <c r="D19" s="27"/>
      <c r="F19" s="27"/>
      <c r="G19" s="27"/>
      <c r="H19" s="27"/>
      <c r="I19" t="s">
        <v>1788</v>
      </c>
    </row>
    <row r="20" spans="2:9" ht="15.75" thickBot="1" x14ac:dyDescent="0.3">
      <c r="D20" s="22"/>
      <c r="F20" s="33">
        <f>IF(F19&gt;0,'Inputs First'!P20,0)</f>
        <v>0</v>
      </c>
      <c r="G20" s="33">
        <f>IF(G19&gt;0,'Inputs First'!Q20,0)</f>
        <v>0</v>
      </c>
      <c r="H20" s="33">
        <f>IF(H19&gt;0,'Inputs First'!R20,0)</f>
        <v>0</v>
      </c>
      <c r="I20" s="33">
        <f>SUM(F20:H20)</f>
        <v>0</v>
      </c>
    </row>
    <row r="21" spans="2:9" ht="15.75" thickBot="1" x14ac:dyDescent="0.3">
      <c r="B21" t="str">
        <f>'Inputs First'!B21</f>
        <v>UCAP PY 2021/2022 from MECT</v>
      </c>
      <c r="D21" s="27"/>
    </row>
    <row r="22" spans="2:9" ht="15.75" thickBot="1" x14ac:dyDescent="0.3">
      <c r="D22" s="22"/>
      <c r="F22" t="str">
        <f>'Inputs First'!F22</f>
        <v>1/1/2019 - 5/31/2019</v>
      </c>
      <c r="G22" t="str">
        <f>'Inputs First'!G22</f>
        <v>6/1/2019 - 5/31/2020</v>
      </c>
      <c r="H22" t="str">
        <f>'Inputs First'!H22</f>
        <v>6/1/2020 - 12/31/2020</v>
      </c>
    </row>
    <row r="23" spans="2:9" ht="15.75" thickBot="1" x14ac:dyDescent="0.3">
      <c r="B23" t="s">
        <v>1786</v>
      </c>
      <c r="D23" s="32">
        <f>SUM(F23:H23)</f>
        <v>0</v>
      </c>
      <c r="F23" s="31"/>
      <c r="G23" s="31"/>
      <c r="H23" s="31"/>
      <c r="I23" t="s">
        <v>1788</v>
      </c>
    </row>
    <row r="24" spans="2:9" x14ac:dyDescent="0.25">
      <c r="F24" s="33">
        <f>IF(F19&gt;0,F23/ROUND(F19,1),0)</f>
        <v>0</v>
      </c>
      <c r="G24" s="33">
        <f>IF(G19&gt;0,G23/ROUND(G19,1),0)</f>
        <v>0</v>
      </c>
      <c r="H24" s="33">
        <f>IF(H19&gt;0,H23/ROUND(H19,1),0)</f>
        <v>0</v>
      </c>
      <c r="I24" s="33">
        <f>SUM(F24:H24)</f>
        <v>0</v>
      </c>
    </row>
  </sheetData>
  <sheetProtection algorithmName="SHA-512" hashValue="lunqYGeNO/lxB1IDvXTBCMk61HaxT6Kk1fcGTpH+mpgwbKJgLBmzUIf5GbU5iEIgOxWtP954EvWCC5MV7qvGcg==" saltValue="9xzLazYLPWE6JsKSH7V7IA==" spinCount="100000" sheet="1" objects="1" scenarios="1"/>
  <mergeCells count="1">
    <mergeCell ref="F8:H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1000000}">
          <x14:formula1>
            <xm:f>'Inputs First'!$P$5:$P$7</xm:f>
          </x14:formula1>
          <xm:sqref>D8</xm:sqref>
        </x14:dataValidation>
        <x14:dataValidation type="list" allowBlank="1" showInputMessage="1" showErrorMessage="1" xr:uid="{00000000-0002-0000-0100-000000000000}">
          <x14:formula1>
            <xm:f>'Inputs First'!$S$5:$S$17</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S24"/>
  <sheetViews>
    <sheetView workbookViewId="0">
      <selection activeCell="A2" sqref="A2"/>
    </sheetView>
    <sheetView workbookViewId="1">
      <selection activeCell="A2" sqref="A2"/>
    </sheetView>
  </sheetViews>
  <sheetFormatPr defaultColWidth="9.140625" defaultRowHeight="15" x14ac:dyDescent="0.25"/>
  <cols>
    <col min="2" max="2" width="35" customWidth="1"/>
    <col min="4" max="4" width="29.7109375" customWidth="1"/>
    <col min="6" max="6" width="35.140625" customWidth="1"/>
    <col min="7" max="7" width="26" customWidth="1"/>
    <col min="8" max="8" width="24.28515625" customWidth="1"/>
    <col min="15" max="15" width="9.140625" hidden="1" customWidth="1"/>
    <col min="16" max="16" width="27.140625" customWidth="1"/>
    <col min="19" max="19" width="35.7109375" customWidth="1"/>
  </cols>
  <sheetData>
    <row r="2" spans="2:19" x14ac:dyDescent="0.25">
      <c r="B2" t="str">
        <f>+'Inputs First'!B2</f>
        <v>Technology Specific Avoided Costs (TSAC) posted by February 1, 2021.</v>
      </c>
    </row>
    <row r="4" spans="2:19" x14ac:dyDescent="0.25">
      <c r="B4" t="str">
        <f>+'Inputs First'!B4</f>
        <v>Requests for Facility Specific Reference Levels (FSRL) due by February 14, 2021.</v>
      </c>
      <c r="P4" s="5"/>
      <c r="S4" s="5"/>
    </row>
    <row r="5" spans="2:19" ht="15.75" customHeight="1" thickBot="1" x14ac:dyDescent="0.3"/>
    <row r="6" spans="2:19" ht="15.75" thickBot="1" x14ac:dyDescent="0.3">
      <c r="B6" t="s">
        <v>1302</v>
      </c>
      <c r="D6" s="24"/>
      <c r="F6" t="str">
        <f>IF(D6&gt;DATE(2020,2,15),"Past deadline", "Timely")</f>
        <v>Timely</v>
      </c>
    </row>
    <row r="7" spans="2:19" ht="15.75" thickBot="1" x14ac:dyDescent="0.3">
      <c r="D7" s="21"/>
    </row>
    <row r="8" spans="2:19" ht="88.5" customHeight="1" thickBot="1" x14ac:dyDescent="0.3">
      <c r="B8" s="9" t="s">
        <v>40</v>
      </c>
      <c r="C8" s="9"/>
      <c r="D8" s="25"/>
      <c r="F8" s="39" t="e">
        <f>VLOOKUP(D8,'Inputs First'!P5:Q7,2,FALSE)</f>
        <v>#N/A</v>
      </c>
      <c r="G8" s="40"/>
      <c r="H8" s="40"/>
    </row>
    <row r="9" spans="2:19" ht="15.75" thickBot="1" x14ac:dyDescent="0.3">
      <c r="D9" s="21"/>
    </row>
    <row r="10" spans="2:19" ht="15.75" thickBot="1" x14ac:dyDescent="0.3">
      <c r="B10" t="s">
        <v>1314</v>
      </c>
      <c r="D10" s="26"/>
      <c r="F10" s="2" t="str">
        <f>IF(ISERROR(O10),"ERROR: Name fails to match a registered resource name.  Refer to MECT.","Valid Resource Name")</f>
        <v>ERROR: Name fails to match a registered resource name.  Refer to MECT.</v>
      </c>
      <c r="O10" s="2" t="e">
        <f>VLOOKUP(D10,'Inputs First'!U:U,1,FALSE)</f>
        <v>#N/A</v>
      </c>
    </row>
    <row r="11" spans="2:19" ht="15.75" thickBot="1" x14ac:dyDescent="0.3">
      <c r="D11" s="21"/>
    </row>
    <row r="12" spans="2:19" ht="15.75" thickBot="1" x14ac:dyDescent="0.3">
      <c r="B12" t="s">
        <v>54</v>
      </c>
      <c r="D12" s="26"/>
    </row>
    <row r="13" spans="2:19" ht="15.75" thickBot="1" x14ac:dyDescent="0.3">
      <c r="D13" s="21"/>
    </row>
    <row r="14" spans="2:19" ht="15.75" thickBot="1" x14ac:dyDescent="0.3">
      <c r="B14" t="s">
        <v>55</v>
      </c>
      <c r="D14" s="26"/>
    </row>
    <row r="15" spans="2:19" ht="15.75" thickBot="1" x14ac:dyDescent="0.3">
      <c r="D15" s="21"/>
    </row>
    <row r="16" spans="2:19" ht="15.75" thickBot="1" x14ac:dyDescent="0.3">
      <c r="B16" t="s">
        <v>56</v>
      </c>
      <c r="D16" s="26"/>
      <c r="F16" t="s">
        <v>1728</v>
      </c>
    </row>
    <row r="18" spans="2:9" ht="15.75" thickBot="1" x14ac:dyDescent="0.3">
      <c r="D18" s="34" t="str">
        <f>'Inputs First'!D18</f>
        <v>PY 2021/2022</v>
      </c>
      <c r="F18" s="34" t="str">
        <f>'Inputs First'!F18</f>
        <v>PY 2018/2019</v>
      </c>
      <c r="G18" s="34" t="str">
        <f>'Inputs First'!G18</f>
        <v>PY 2019/2020</v>
      </c>
      <c r="H18" s="34" t="str">
        <f>'Inputs First'!H18</f>
        <v>PY 2020/2021</v>
      </c>
    </row>
    <row r="19" spans="2:9" ht="15.75" thickBot="1" x14ac:dyDescent="0.3">
      <c r="B19" t="s">
        <v>1785</v>
      </c>
      <c r="D19" s="27"/>
      <c r="F19" s="27"/>
      <c r="G19" s="27"/>
      <c r="H19" s="27"/>
      <c r="I19" t="s">
        <v>1788</v>
      </c>
    </row>
    <row r="20" spans="2:9" ht="15.75" thickBot="1" x14ac:dyDescent="0.3">
      <c r="D20" s="22"/>
      <c r="F20" s="33">
        <f>IF(F19&gt;0,'Inputs First'!P20,0)</f>
        <v>0</v>
      </c>
      <c r="G20" s="33">
        <f>IF(G19&gt;0,'Inputs First'!Q20,0)</f>
        <v>0</v>
      </c>
      <c r="H20" s="33">
        <f>IF(H19&gt;0,'Inputs First'!R20,0)</f>
        <v>0</v>
      </c>
      <c r="I20" s="33">
        <f>SUM(F20:H20)</f>
        <v>0</v>
      </c>
    </row>
    <row r="21" spans="2:9" ht="15.75" thickBot="1" x14ac:dyDescent="0.3">
      <c r="B21" t="str">
        <f>'Inputs First'!B21</f>
        <v>UCAP PY 2021/2022 from MECT</v>
      </c>
      <c r="D21" s="27"/>
    </row>
    <row r="22" spans="2:9" ht="15.75" thickBot="1" x14ac:dyDescent="0.3">
      <c r="D22" s="22"/>
      <c r="F22" t="str">
        <f>'Inputs First'!F22</f>
        <v>1/1/2019 - 5/31/2019</v>
      </c>
      <c r="G22" t="str">
        <f>'Inputs First'!G22</f>
        <v>6/1/2019 - 5/31/2020</v>
      </c>
      <c r="H22" t="str">
        <f>'Inputs First'!H22</f>
        <v>6/1/2020 - 12/31/2020</v>
      </c>
    </row>
    <row r="23" spans="2:9" ht="15.75" thickBot="1" x14ac:dyDescent="0.3">
      <c r="B23" t="s">
        <v>1786</v>
      </c>
      <c r="D23" s="32">
        <f>SUM(F23:H23)</f>
        <v>0</v>
      </c>
      <c r="F23" s="31"/>
      <c r="G23" s="31"/>
      <c r="H23" s="31"/>
      <c r="I23" t="s">
        <v>1788</v>
      </c>
    </row>
    <row r="24" spans="2:9" x14ac:dyDescent="0.25">
      <c r="F24" s="33">
        <f>IF(F19&gt;0,F23/ROUND(F19,1),0)</f>
        <v>0</v>
      </c>
      <c r="G24" s="33">
        <f>IF(G19&gt;0,G23/ROUND(G19,1),0)</f>
        <v>0</v>
      </c>
      <c r="H24" s="33">
        <f>IF(H19&gt;0,H23/ROUND(H19,1),0)</f>
        <v>0</v>
      </c>
      <c r="I24" s="33">
        <f>SUM(F24:H24)</f>
        <v>0</v>
      </c>
    </row>
  </sheetData>
  <sheetProtection algorithmName="SHA-512" hashValue="ftxnz4zCoZ9K5sKkfz7e6WzzDyEQHChClqiHz0kOmDFOMYqR2AUYzq/QKev2qrELy6T4spLT1kwXHzJicaMdEQ==" saltValue="qxu4RvyixNLyX0fwplxBFw==" spinCount="100000" sheet="1" objects="1" scenarios="1"/>
  <mergeCells count="1">
    <mergeCell ref="F8:H8"/>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'Inputs First'!$P$5:$P$7</xm:f>
          </x14:formula1>
          <xm:sqref>D8</xm:sqref>
        </x14:dataValidation>
        <x14:dataValidation type="list" allowBlank="1" showInputMessage="1" showErrorMessage="1" xr:uid="{00000000-0002-0000-0200-000001000000}">
          <x14:formula1>
            <xm:f>'Inputs First'!$S$5:$S$17</xm:f>
          </x14:formula1>
          <xm:sqref>D16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24"/>
  <sheetViews>
    <sheetView workbookViewId="0">
      <selection activeCell="A2" sqref="A2"/>
    </sheetView>
    <sheetView workbookViewId="1">
      <selection activeCell="A2" sqref="A2"/>
    </sheetView>
  </sheetViews>
  <sheetFormatPr defaultColWidth="9.140625" defaultRowHeight="15" x14ac:dyDescent="0.25"/>
  <cols>
    <col min="2" max="2" width="35" customWidth="1"/>
    <col min="4" max="4" width="29.7109375" customWidth="1"/>
    <col min="6" max="6" width="34.85546875" customWidth="1"/>
    <col min="7" max="7" width="26" customWidth="1"/>
    <col min="8" max="8" width="23.85546875" customWidth="1"/>
    <col min="15" max="15" width="9.140625" hidden="1" customWidth="1"/>
    <col min="16" max="16" width="27.140625" customWidth="1"/>
    <col min="19" max="19" width="35.7109375" customWidth="1"/>
  </cols>
  <sheetData>
    <row r="2" spans="2:19" x14ac:dyDescent="0.25">
      <c r="B2" t="str">
        <f>+'Inputs First'!B2</f>
        <v>Technology Specific Avoided Costs (TSAC) posted by February 1, 2021.</v>
      </c>
    </row>
    <row r="4" spans="2:19" x14ac:dyDescent="0.25">
      <c r="B4" t="str">
        <f>+'Inputs First'!B4</f>
        <v>Requests for Facility Specific Reference Levels (FSRL) due by February 14, 2021.</v>
      </c>
      <c r="P4" s="5"/>
      <c r="S4" s="5"/>
    </row>
    <row r="5" spans="2:19" ht="15.75" customHeight="1" thickBot="1" x14ac:dyDescent="0.3"/>
    <row r="6" spans="2:19" ht="15.75" thickBot="1" x14ac:dyDescent="0.3">
      <c r="B6" t="s">
        <v>1302</v>
      </c>
      <c r="D6" s="24"/>
      <c r="F6" t="str">
        <f>IF(D6&gt;DATE(2020,2,15),"Past deadline", "Timely")</f>
        <v>Timely</v>
      </c>
    </row>
    <row r="7" spans="2:19" ht="15.75" thickBot="1" x14ac:dyDescent="0.3">
      <c r="D7" s="21"/>
    </row>
    <row r="8" spans="2:19" ht="90.75" customHeight="1" thickBot="1" x14ac:dyDescent="0.3">
      <c r="B8" s="9" t="s">
        <v>40</v>
      </c>
      <c r="C8" s="9"/>
      <c r="D8" s="25"/>
      <c r="F8" s="39" t="e">
        <f>VLOOKUP(D8,'Inputs First'!P5:Q7,2,FALSE)</f>
        <v>#N/A</v>
      </c>
      <c r="G8" s="40"/>
      <c r="H8" s="40"/>
    </row>
    <row r="9" spans="2:19" ht="15.75" thickBot="1" x14ac:dyDescent="0.3">
      <c r="D9" s="21"/>
    </row>
    <row r="10" spans="2:19" ht="15.75" thickBot="1" x14ac:dyDescent="0.3">
      <c r="B10" t="s">
        <v>1314</v>
      </c>
      <c r="D10" s="26"/>
      <c r="F10" s="2" t="str">
        <f>IF(ISERROR(O10),"ERROR: Name fails to match a registered resource name.  Refer to MECT.","Valid Resource Name")</f>
        <v>ERROR: Name fails to match a registered resource name.  Refer to MECT.</v>
      </c>
      <c r="O10" s="2" t="e">
        <f>VLOOKUP(D10,'Inputs First'!U:U,1,FALSE)</f>
        <v>#N/A</v>
      </c>
    </row>
    <row r="11" spans="2:19" ht="15.75" thickBot="1" x14ac:dyDescent="0.3">
      <c r="D11" s="21"/>
    </row>
    <row r="12" spans="2:19" ht="15.75" thickBot="1" x14ac:dyDescent="0.3">
      <c r="B12" t="s">
        <v>54</v>
      </c>
      <c r="D12" s="26"/>
    </row>
    <row r="13" spans="2:19" ht="15.75" thickBot="1" x14ac:dyDescent="0.3">
      <c r="D13" s="21"/>
    </row>
    <row r="14" spans="2:19" ht="15.75" thickBot="1" x14ac:dyDescent="0.3">
      <c r="B14" t="s">
        <v>55</v>
      </c>
      <c r="D14" s="26"/>
    </row>
    <row r="15" spans="2:19" ht="15.75" thickBot="1" x14ac:dyDescent="0.3">
      <c r="D15" s="21"/>
    </row>
    <row r="16" spans="2:19" ht="15.75" thickBot="1" x14ac:dyDescent="0.3">
      <c r="B16" t="s">
        <v>56</v>
      </c>
      <c r="D16" s="26"/>
      <c r="F16" t="s">
        <v>1728</v>
      </c>
    </row>
    <row r="17" spans="2:9" x14ac:dyDescent="0.25">
      <c r="D17" s="21"/>
    </row>
    <row r="18" spans="2:9" ht="15.75" thickBot="1" x14ac:dyDescent="0.3">
      <c r="D18" s="34" t="str">
        <f>'Inputs First'!D18</f>
        <v>PY 2021/2022</v>
      </c>
      <c r="F18" s="34" t="str">
        <f>'Inputs First'!F18</f>
        <v>PY 2018/2019</v>
      </c>
      <c r="G18" s="34" t="str">
        <f>'Inputs First'!G18</f>
        <v>PY 2019/2020</v>
      </c>
      <c r="H18" s="34" t="str">
        <f>'Inputs First'!H18</f>
        <v>PY 2020/2021</v>
      </c>
    </row>
    <row r="19" spans="2:9" ht="15.75" thickBot="1" x14ac:dyDescent="0.3">
      <c r="B19" t="s">
        <v>1785</v>
      </c>
      <c r="D19" s="27"/>
      <c r="F19" s="27"/>
      <c r="G19" s="27"/>
      <c r="H19" s="27"/>
      <c r="I19" t="s">
        <v>1788</v>
      </c>
    </row>
    <row r="20" spans="2:9" ht="15.75" thickBot="1" x14ac:dyDescent="0.3">
      <c r="D20" s="22"/>
      <c r="F20" s="33">
        <f>IF(F19&gt;0,'Inputs First'!P20,0)</f>
        <v>0</v>
      </c>
      <c r="G20" s="33">
        <f>IF(G19&gt;0,'Inputs First'!Q20,0)</f>
        <v>0</v>
      </c>
      <c r="H20" s="33">
        <f>IF(H19&gt;0,'Inputs First'!R20,0)</f>
        <v>0</v>
      </c>
      <c r="I20" s="33">
        <f>SUM(F20:H20)</f>
        <v>0</v>
      </c>
    </row>
    <row r="21" spans="2:9" ht="15.75" thickBot="1" x14ac:dyDescent="0.3">
      <c r="B21" t="str">
        <f>'Inputs First'!B21</f>
        <v>UCAP PY 2021/2022 from MECT</v>
      </c>
      <c r="D21" s="27"/>
    </row>
    <row r="22" spans="2:9" ht="15.75" thickBot="1" x14ac:dyDescent="0.3">
      <c r="D22" s="22"/>
      <c r="F22" t="str">
        <f>'Inputs First'!F22</f>
        <v>1/1/2019 - 5/31/2019</v>
      </c>
      <c r="G22" t="str">
        <f>'Inputs First'!G22</f>
        <v>6/1/2019 - 5/31/2020</v>
      </c>
      <c r="H22" t="str">
        <f>'Inputs First'!H22</f>
        <v>6/1/2020 - 12/31/2020</v>
      </c>
    </row>
    <row r="23" spans="2:9" ht="15.75" thickBot="1" x14ac:dyDescent="0.3">
      <c r="B23" t="s">
        <v>1786</v>
      </c>
      <c r="D23" s="32">
        <f>SUM(F23:H23)</f>
        <v>0</v>
      </c>
      <c r="F23" s="31"/>
      <c r="G23" s="31"/>
      <c r="H23" s="31"/>
      <c r="I23" t="s">
        <v>1788</v>
      </c>
    </row>
    <row r="24" spans="2:9" x14ac:dyDescent="0.25">
      <c r="F24" s="33">
        <f>IF(F19&gt;0,F23/ROUND(F19,1),0)</f>
        <v>0</v>
      </c>
      <c r="G24" s="33">
        <f>IF(G19&gt;0,G23/ROUND(G19,1),0)</f>
        <v>0</v>
      </c>
      <c r="H24" s="33">
        <f>IF(H19&gt;0,H23/ROUND(H19,1),0)</f>
        <v>0</v>
      </c>
      <c r="I24" s="33">
        <f>SUM(F24:H24)</f>
        <v>0</v>
      </c>
    </row>
  </sheetData>
  <sheetProtection algorithmName="SHA-512" hashValue="Ziz16YdSDpwaIIZM5pr/UtD1casT4ZQXcDDeDvdiMmfmu0YHwO7s1oADYiXRhfKwrde66acAFXc4j3KQwOZTHQ==" saltValue="Foy4ATXtlRgGm94HI0dSWQ==" spinCount="100000" sheet="1" objects="1" scenarios="1"/>
  <mergeCells count="1">
    <mergeCell ref="F8:H8"/>
  </mergeCells>
  <pageMargins left="0.7" right="0.7" top="0.75" bottom="0.75" header="0.3" footer="0.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1000000}">
          <x14:formula1>
            <xm:f>'Inputs First'!$P$5:$P$7</xm:f>
          </x14:formula1>
          <xm:sqref>D8</xm:sqref>
        </x14:dataValidation>
        <x14:dataValidation type="list" allowBlank="1" showInputMessage="1" showErrorMessage="1" xr:uid="{00000000-0002-0000-0300-000000000000}">
          <x14:formula1>
            <xm:f>'Inputs First'!$S$5:$S$17</xm:f>
          </x14:formula1>
          <xm:sqref>D16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
  <sheetViews>
    <sheetView workbookViewId="0">
      <selection activeCell="G5" sqref="G5"/>
    </sheetView>
    <sheetView workbookViewId="1">
      <selection activeCell="A2" sqref="A2"/>
    </sheetView>
  </sheetViews>
  <sheetFormatPr defaultRowHeight="15" x14ac:dyDescent="0.25"/>
  <cols>
    <col min="2" max="2" width="11.5703125" bestFit="1" customWidth="1"/>
    <col min="3" max="3" width="11.85546875" customWidth="1"/>
    <col min="4" max="4" width="13.7109375" bestFit="1" customWidth="1"/>
    <col min="5" max="5" width="10" customWidth="1"/>
    <col min="6" max="6" width="10.5703125" customWidth="1"/>
    <col min="7" max="7" width="18.7109375" customWidth="1"/>
    <col min="13" max="13" width="10.7109375" bestFit="1" customWidth="1"/>
  </cols>
  <sheetData>
    <row r="1" spans="1:14" x14ac:dyDescent="0.25">
      <c r="A1">
        <f>+'Inputs First'!D10</f>
        <v>0</v>
      </c>
    </row>
    <row r="2" spans="1:14" x14ac:dyDescent="0.25">
      <c r="C2" s="41" t="s">
        <v>49</v>
      </c>
      <c r="D2" s="41"/>
      <c r="E2" s="41" t="s">
        <v>47</v>
      </c>
      <c r="F2" s="41"/>
      <c r="G2" s="42" t="s">
        <v>1787</v>
      </c>
      <c r="H2" s="41" t="s">
        <v>48</v>
      </c>
      <c r="I2" s="41"/>
    </row>
    <row r="3" spans="1:14" ht="15.75" thickBot="1" x14ac:dyDescent="0.3">
      <c r="C3" t="s">
        <v>45</v>
      </c>
      <c r="D3" t="s">
        <v>46</v>
      </c>
      <c r="E3" t="s">
        <v>45</v>
      </c>
      <c r="F3" t="s">
        <v>46</v>
      </c>
      <c r="G3" s="43"/>
      <c r="H3" t="s">
        <v>45</v>
      </c>
      <c r="I3" t="s">
        <v>46</v>
      </c>
      <c r="M3" s="20"/>
      <c r="N3" s="20"/>
    </row>
    <row r="4" spans="1:14" ht="15.75" thickBot="1" x14ac:dyDescent="0.3">
      <c r="B4" t="s">
        <v>51</v>
      </c>
      <c r="C4" s="3" t="e">
        <f>VLOOKUP('Inputs First'!$D$16,TSAC!$B$4:$J$17,8,FALSE)</f>
        <v>#N/A</v>
      </c>
      <c r="D4" s="3" t="e">
        <f>VLOOKUP('Inputs First'!$D$16,TSAC!$B$4:$J$17,9,FALSE)</f>
        <v>#N/A</v>
      </c>
      <c r="E4" s="15" t="e">
        <f>+C4*ROUND('Inputs First'!$D$19,1)/ROUND('Inputs First'!$D$21,1)</f>
        <v>#N/A</v>
      </c>
      <c r="F4" s="15" t="e">
        <f>+D4*ROUND('Inputs First'!$D$19,1)/ROUND('Inputs First'!$D$21,1)</f>
        <v>#N/A</v>
      </c>
      <c r="G4" s="31" t="e">
        <f>ROUND('Inputs First'!I24*ROUND('Inputs First'!D19,1)/ROUND('Inputs First'!D21,1)/'Inputs First'!I20,2)</f>
        <v>#DIV/0!</v>
      </c>
      <c r="H4" s="3" t="e">
        <f>+E4-$G$4</f>
        <v>#N/A</v>
      </c>
      <c r="I4" s="3" t="e">
        <f>+F4-$G$4</f>
        <v>#N/A</v>
      </c>
      <c r="M4" s="20"/>
      <c r="N4" s="20"/>
    </row>
    <row r="5" spans="1:14" x14ac:dyDescent="0.25">
      <c r="M5" s="3"/>
      <c r="N5" s="3"/>
    </row>
    <row r="6" spans="1:14" x14ac:dyDescent="0.25">
      <c r="G6" s="15"/>
    </row>
    <row r="7" spans="1:14" x14ac:dyDescent="0.25">
      <c r="C7" s="2"/>
    </row>
    <row r="9" spans="1:14" x14ac:dyDescent="0.25">
      <c r="C9" s="5" t="s">
        <v>52</v>
      </c>
      <c r="D9" s="5" t="s">
        <v>1311</v>
      </c>
      <c r="E9" s="5" t="s">
        <v>53</v>
      </c>
    </row>
    <row r="10" spans="1:14" x14ac:dyDescent="0.25">
      <c r="B10" t="s">
        <v>51</v>
      </c>
      <c r="C10" s="4" t="e">
        <f>+Differences!G81</f>
        <v>#DIV/0!</v>
      </c>
      <c r="D10" s="3" t="e">
        <f>+C10/ROUND('Inputs First'!$D$21,1)*1000/365</f>
        <v>#DIV/0!</v>
      </c>
      <c r="E10" s="4" t="e">
        <f>MAX(+D10-$G$4,IF('Inputs First'!D8="Suspension",'Results First'!H4,IF('Inputs First'!D8="Retirement",'Results First'!I4,"N/A")))</f>
        <v>#DIV/0!</v>
      </c>
      <c r="F10" t="e">
        <f>IF(OR(E10=H4,E10=+I4),"Use TSAC for non-capital GFC.  Further documentation not needed.","Provide documentation for costs")</f>
        <v>#DIV/0!</v>
      </c>
      <c r="M10" s="4"/>
    </row>
    <row r="11" spans="1:14" x14ac:dyDescent="0.25">
      <c r="B11" t="s">
        <v>50</v>
      </c>
      <c r="C11" s="4" t="e">
        <f>+Differences!G93</f>
        <v>#DIV/0!</v>
      </c>
      <c r="D11" s="3" t="e">
        <f>+C11/ROUND('Inputs First'!$D$21,1)*1000/365</f>
        <v>#DIV/0!</v>
      </c>
      <c r="E11" s="4" t="e">
        <f>+D11</f>
        <v>#DIV/0!</v>
      </c>
    </row>
    <row r="12" spans="1:14" ht="15.75" thickBot="1" x14ac:dyDescent="0.3">
      <c r="E12" s="16" t="e">
        <f>SUM(E10:E11)</f>
        <v>#DIV/0!</v>
      </c>
    </row>
  </sheetData>
  <sheetProtection algorithmName="SHA-512" hashValue="Z/o/Ra+DXezY+d/eBFW8zCdaFzMiL3u93Je5I6A6ICaSIcO4c3fpVYYHWinV906GUH3aXUlXn4Sp2owylVqvHg==" saltValue="gtM0ZLSy6PxTppr0hMjoxA==" spinCount="100000" sheet="1" objects="1" scenarios="1"/>
  <protectedRanges>
    <protectedRange sqref="G4" name="Range1"/>
  </protectedRanges>
  <mergeCells count="4">
    <mergeCell ref="C2:D2"/>
    <mergeCell ref="E2:F2"/>
    <mergeCell ref="H2:I2"/>
    <mergeCell ref="G2:G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2"/>
  <sheetViews>
    <sheetView workbookViewId="0">
      <selection activeCell="G4" sqref="G4"/>
    </sheetView>
    <sheetView workbookViewId="1">
      <selection activeCell="A2" sqref="A2"/>
    </sheetView>
  </sheetViews>
  <sheetFormatPr defaultColWidth="9.140625" defaultRowHeight="15" x14ac:dyDescent="0.25"/>
  <cols>
    <col min="2" max="2" width="11.5703125" customWidth="1"/>
    <col min="3" max="3" width="11.85546875" customWidth="1"/>
    <col min="4" max="4" width="13.7109375" bestFit="1" customWidth="1"/>
    <col min="5" max="5" width="10.140625" customWidth="1"/>
    <col min="6" max="6" width="10.5703125" customWidth="1"/>
    <col min="7" max="7" width="19.42578125" customWidth="1"/>
  </cols>
  <sheetData>
    <row r="1" spans="1:13" x14ac:dyDescent="0.25">
      <c r="A1">
        <f>+'Inputs Second'!D10</f>
        <v>0</v>
      </c>
    </row>
    <row r="2" spans="1:13" x14ac:dyDescent="0.25">
      <c r="C2" s="41" t="s">
        <v>49</v>
      </c>
      <c r="D2" s="41"/>
      <c r="E2" s="41" t="s">
        <v>47</v>
      </c>
      <c r="F2" s="41"/>
      <c r="G2" s="42" t="s">
        <v>1787</v>
      </c>
      <c r="H2" s="41" t="s">
        <v>48</v>
      </c>
      <c r="I2" s="41"/>
    </row>
    <row r="3" spans="1:13" ht="15.75" thickBot="1" x14ac:dyDescent="0.3">
      <c r="C3" t="s">
        <v>45</v>
      </c>
      <c r="D3" t="s">
        <v>46</v>
      </c>
      <c r="E3" t="s">
        <v>45</v>
      </c>
      <c r="F3" t="s">
        <v>46</v>
      </c>
      <c r="G3" s="43"/>
      <c r="H3" t="s">
        <v>45</v>
      </c>
      <c r="I3" t="s">
        <v>46</v>
      </c>
    </row>
    <row r="4" spans="1:13" ht="15.75" thickBot="1" x14ac:dyDescent="0.3">
      <c r="B4" t="s">
        <v>51</v>
      </c>
      <c r="C4" s="3" t="e">
        <f>VLOOKUP('Inputs Second'!$D$16,TSAC!$B$4:$J$17,8,FALSE)</f>
        <v>#N/A</v>
      </c>
      <c r="D4" s="3" t="e">
        <f>VLOOKUP('Inputs Second'!$D$16,TSAC!$B$4:$J$17,9,FALSE)</f>
        <v>#N/A</v>
      </c>
      <c r="E4" s="15" t="e">
        <f>+C4*ROUND('Inputs Second'!$D$19,1)/ROUND('Inputs Second'!$D$21,1)</f>
        <v>#N/A</v>
      </c>
      <c r="F4" s="15" t="e">
        <f>+D4*ROUND('Inputs Second'!$D$19,1)/ROUND('Inputs Second'!$D$21,1)</f>
        <v>#N/A</v>
      </c>
      <c r="G4" s="31" t="e">
        <f>+'Inputs Second'!I24*ROUND('Inputs Second'!D19,1)/ROUND('Inputs Second'!D21,1)/'Inputs Second'!I20</f>
        <v>#DIV/0!</v>
      </c>
      <c r="H4" s="3" t="e">
        <f>+E4-$G$4</f>
        <v>#N/A</v>
      </c>
      <c r="I4" s="3" t="e">
        <f>+F4-$G$4</f>
        <v>#N/A</v>
      </c>
    </row>
    <row r="9" spans="1:13" x14ac:dyDescent="0.25">
      <c r="C9" s="5" t="s">
        <v>52</v>
      </c>
      <c r="D9" s="5" t="s">
        <v>1311</v>
      </c>
      <c r="E9" s="5" t="s">
        <v>53</v>
      </c>
    </row>
    <row r="10" spans="1:13" x14ac:dyDescent="0.25">
      <c r="B10" t="s">
        <v>51</v>
      </c>
      <c r="C10" s="4" t="e">
        <f>+Differences!H81</f>
        <v>#DIV/0!</v>
      </c>
      <c r="D10" s="3" t="e">
        <f>+C10/ROUND('Inputs Second'!$D$21,1)*1000/365</f>
        <v>#DIV/0!</v>
      </c>
      <c r="E10" s="4" t="e">
        <f>MAX(+D10-$G$4,IF('Inputs Second'!D8="Suspension",'Results Second'!H4,IF('Inputs Second'!D8="Retirement",'Results Second'!I4,"N/A")))</f>
        <v>#DIV/0!</v>
      </c>
      <c r="F10" t="e">
        <f>IF(OR(E10=H4,E10+I4),"Use TSAC for non-capital GFC.  Further documentation not needed.","Provide documentation for costs")</f>
        <v>#DIV/0!</v>
      </c>
      <c r="M10" s="4"/>
    </row>
    <row r="11" spans="1:13" x14ac:dyDescent="0.25">
      <c r="B11" t="s">
        <v>50</v>
      </c>
      <c r="C11" s="4" t="e">
        <f>+Differences!H93</f>
        <v>#DIV/0!</v>
      </c>
      <c r="D11" s="3" t="e">
        <f>+C11/ROUND('Inputs Second'!$D$21,1)*1000/365</f>
        <v>#DIV/0!</v>
      </c>
      <c r="E11" s="4" t="e">
        <f>+D11</f>
        <v>#DIV/0!</v>
      </c>
    </row>
    <row r="12" spans="1:13" ht="15.75" thickBot="1" x14ac:dyDescent="0.3">
      <c r="E12" s="16" t="e">
        <f>SUM(E10:E11)</f>
        <v>#DIV/0!</v>
      </c>
    </row>
  </sheetData>
  <sheetProtection algorithmName="SHA-512" hashValue="Ad5lPdfXQbiGnZYoUDTBuUdMQcXkRB5aP9Ayk8wi7CZEuBPxnol13NvYlIKyrn0FN1w5AqXv7mPXfCh4oD0clQ==" saltValue="ocCWUDHSVBQUXV+E0Y+Ozw==" spinCount="100000" sheet="1" objects="1" scenarios="1"/>
  <protectedRanges>
    <protectedRange sqref="G4" name="Range1"/>
  </protectedRanges>
  <mergeCells count="4">
    <mergeCell ref="C2:D2"/>
    <mergeCell ref="E2:F2"/>
    <mergeCell ref="H2:I2"/>
    <mergeCell ref="G2:G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
  <sheetViews>
    <sheetView workbookViewId="0"/>
    <sheetView workbookViewId="1">
      <selection activeCell="A2" sqref="A2"/>
    </sheetView>
  </sheetViews>
  <sheetFormatPr defaultColWidth="9.140625" defaultRowHeight="15" x14ac:dyDescent="0.25"/>
  <cols>
    <col min="2" max="2" width="11.5703125" customWidth="1"/>
    <col min="3" max="3" width="11.85546875" customWidth="1"/>
    <col min="4" max="4" width="13.7109375" bestFit="1" customWidth="1"/>
    <col min="5" max="5" width="9.85546875" customWidth="1"/>
    <col min="6" max="6" width="10.5703125" customWidth="1"/>
    <col min="7" max="7" width="18.85546875" customWidth="1"/>
  </cols>
  <sheetData>
    <row r="1" spans="1:13" x14ac:dyDescent="0.25">
      <c r="A1">
        <f>+'Inputs Third'!D10</f>
        <v>0</v>
      </c>
    </row>
    <row r="2" spans="1:13" x14ac:dyDescent="0.25">
      <c r="C2" s="41" t="s">
        <v>49</v>
      </c>
      <c r="D2" s="41"/>
      <c r="E2" s="41" t="s">
        <v>47</v>
      </c>
      <c r="F2" s="41"/>
      <c r="G2" s="42" t="s">
        <v>1787</v>
      </c>
      <c r="H2" s="41" t="s">
        <v>48</v>
      </c>
      <c r="I2" s="41"/>
    </row>
    <row r="3" spans="1:13" ht="15.75" thickBot="1" x14ac:dyDescent="0.3">
      <c r="C3" t="s">
        <v>45</v>
      </c>
      <c r="D3" t="s">
        <v>46</v>
      </c>
      <c r="E3" t="s">
        <v>45</v>
      </c>
      <c r="F3" t="s">
        <v>46</v>
      </c>
      <c r="G3" s="43"/>
      <c r="H3" t="s">
        <v>45</v>
      </c>
      <c r="I3" t="s">
        <v>46</v>
      </c>
    </row>
    <row r="4" spans="1:13" ht="15.75" thickBot="1" x14ac:dyDescent="0.3">
      <c r="B4" t="s">
        <v>51</v>
      </c>
      <c r="C4" s="3" t="e">
        <f>VLOOKUP('Inputs Third'!$D$16,TSAC!$B$4:$J$17,8,FALSE)</f>
        <v>#N/A</v>
      </c>
      <c r="D4" s="3" t="e">
        <f>VLOOKUP('Inputs Third'!$D$16,TSAC!$B$4:$J$17,9,FALSE)</f>
        <v>#N/A</v>
      </c>
      <c r="E4" s="15" t="e">
        <f>+C4*ROUND('Inputs Third'!$D$19,1)/ROUND('Inputs Third'!$D$21,1)</f>
        <v>#N/A</v>
      </c>
      <c r="F4" s="15" t="e">
        <f>+D4*ROUND('Inputs Third'!$D$19,1)/ROUND('Inputs Third'!$D$21,1)</f>
        <v>#N/A</v>
      </c>
      <c r="G4" s="31" t="e">
        <f>+'Inputs Third'!I24*ROUND('Inputs Third'!D19,1)/ROUND('Inputs Third'!D21,1)/'Inputs Third'!I20</f>
        <v>#DIV/0!</v>
      </c>
      <c r="H4" s="3" t="e">
        <f>+E4-$G$4</f>
        <v>#N/A</v>
      </c>
      <c r="I4" s="3" t="e">
        <f>+F4-$G$4</f>
        <v>#N/A</v>
      </c>
    </row>
    <row r="9" spans="1:13" x14ac:dyDescent="0.25">
      <c r="C9" s="5" t="s">
        <v>52</v>
      </c>
      <c r="D9" s="5" t="s">
        <v>1311</v>
      </c>
      <c r="E9" s="5" t="s">
        <v>53</v>
      </c>
    </row>
    <row r="10" spans="1:13" x14ac:dyDescent="0.25">
      <c r="B10" t="s">
        <v>51</v>
      </c>
      <c r="C10" s="4" t="e">
        <f>+Differences!I81</f>
        <v>#DIV/0!</v>
      </c>
      <c r="D10" s="3" t="e">
        <f>+C10/ROUND('Inputs Third'!$D$21,1)*1000/365</f>
        <v>#DIV/0!</v>
      </c>
      <c r="E10" s="4" t="e">
        <f>MAX(+D10-$G$4,IF('Inputs Third'!D8="Suspension",'Results Third'!H4,IF('Inputs Third'!D8="Retirement",'Results Third'!I4,"N/A")))</f>
        <v>#DIV/0!</v>
      </c>
      <c r="F10" t="e">
        <f>IF(OR(E10=H4,E10+I4),"Use TSAC for non-capital GFC.  Further documentation not needed.","Provide documentation for costs")</f>
        <v>#DIV/0!</v>
      </c>
      <c r="M10" s="4"/>
    </row>
    <row r="11" spans="1:13" x14ac:dyDescent="0.25">
      <c r="B11" t="s">
        <v>50</v>
      </c>
      <c r="C11" s="4" t="e">
        <f>+Differences!I93</f>
        <v>#DIV/0!</v>
      </c>
      <c r="D11" s="3" t="e">
        <f>+C11/ROUND('Inputs Third'!$D$21,1)*1000/365</f>
        <v>#DIV/0!</v>
      </c>
      <c r="E11" s="4" t="e">
        <f>+D11</f>
        <v>#DIV/0!</v>
      </c>
    </row>
    <row r="12" spans="1:13" ht="15.75" thickBot="1" x14ac:dyDescent="0.3">
      <c r="E12" s="16" t="e">
        <f>SUM(E10:E11)</f>
        <v>#DIV/0!</v>
      </c>
    </row>
  </sheetData>
  <sheetProtection algorithmName="SHA-512" hashValue="nipaqJNbFjyZhuSIzzeWl3SgXL6ih4N7f7zoDUcB2xCbGd6CJYe5YXkLzS8RdfitPQrTVjpjvhhvbMg5Hz2Zuw==" saltValue="Sh5lTN68G0FtlWfZSohCMA==" spinCount="100000" sheet="1" objects="1" scenarios="1"/>
  <protectedRanges>
    <protectedRange sqref="G4" name="Range1"/>
  </protectedRanges>
  <mergeCells count="4">
    <mergeCell ref="C2:D2"/>
    <mergeCell ref="E2:F2"/>
    <mergeCell ref="H2:I2"/>
    <mergeCell ref="G2: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2"/>
  <sheetViews>
    <sheetView workbookViewId="0">
      <selection activeCell="G4" sqref="G4"/>
    </sheetView>
    <sheetView workbookViewId="1">
      <selection activeCell="A2" sqref="A2"/>
    </sheetView>
  </sheetViews>
  <sheetFormatPr defaultColWidth="9.140625" defaultRowHeight="15" x14ac:dyDescent="0.25"/>
  <cols>
    <col min="2" max="2" width="11.5703125" customWidth="1"/>
    <col min="3" max="3" width="11.85546875" customWidth="1"/>
    <col min="4" max="4" width="13.7109375" bestFit="1" customWidth="1"/>
    <col min="5" max="5" width="9" bestFit="1" customWidth="1"/>
    <col min="6" max="6" width="10.5703125" customWidth="1"/>
    <col min="7" max="7" width="19.140625" customWidth="1"/>
  </cols>
  <sheetData>
    <row r="1" spans="1:13" x14ac:dyDescent="0.25">
      <c r="A1">
        <f>+'Inputs Fourth'!D10</f>
        <v>0</v>
      </c>
    </row>
    <row r="2" spans="1:13" x14ac:dyDescent="0.25">
      <c r="C2" s="41" t="s">
        <v>49</v>
      </c>
      <c r="D2" s="41"/>
      <c r="E2" s="41" t="s">
        <v>47</v>
      </c>
      <c r="F2" s="41"/>
      <c r="G2" s="42" t="s">
        <v>1787</v>
      </c>
      <c r="H2" s="41" t="s">
        <v>48</v>
      </c>
      <c r="I2" s="41"/>
    </row>
    <row r="3" spans="1:13" ht="15.75" thickBot="1" x14ac:dyDescent="0.3">
      <c r="C3" t="s">
        <v>45</v>
      </c>
      <c r="D3" t="s">
        <v>46</v>
      </c>
      <c r="E3" t="s">
        <v>45</v>
      </c>
      <c r="F3" t="s">
        <v>46</v>
      </c>
      <c r="G3" s="43"/>
      <c r="H3" t="s">
        <v>45</v>
      </c>
      <c r="I3" t="s">
        <v>46</v>
      </c>
    </row>
    <row r="4" spans="1:13" ht="15.75" thickBot="1" x14ac:dyDescent="0.3">
      <c r="B4" t="s">
        <v>51</v>
      </c>
      <c r="C4" s="3" t="e">
        <f>VLOOKUP('Inputs Fourth'!$D$16,TSAC!$B$4:$J$17,8,FALSE)</f>
        <v>#N/A</v>
      </c>
      <c r="D4" s="3" t="e">
        <f>VLOOKUP('Inputs Fourth'!$D$16,TSAC!$B$4:$J$17,9,FALSE)</f>
        <v>#N/A</v>
      </c>
      <c r="E4" s="15" t="e">
        <f>+C4*ROUND('Inputs Fourth'!$D$19,1)/ROUND('Inputs Fourth'!$D$21,1)</f>
        <v>#N/A</v>
      </c>
      <c r="F4" s="15" t="e">
        <f>+D4*ROUND('Inputs Fourth'!$D$19,1)/ROUND('Inputs Fourth'!$D$21,1)</f>
        <v>#N/A</v>
      </c>
      <c r="G4" s="31" t="e">
        <f>+'Inputs Fourth'!I24*ROUND('Inputs Fourth'!D19,1)/ROUND('Inputs Fourth'!D21,1)/'Inputs Fourth'!I20</f>
        <v>#DIV/0!</v>
      </c>
      <c r="H4" s="3" t="e">
        <f>+E4-$G$4</f>
        <v>#N/A</v>
      </c>
      <c r="I4" s="3" t="e">
        <f>+F4-$G$4</f>
        <v>#N/A</v>
      </c>
    </row>
    <row r="9" spans="1:13" x14ac:dyDescent="0.25">
      <c r="C9" s="5" t="s">
        <v>52</v>
      </c>
      <c r="D9" s="5" t="s">
        <v>1311</v>
      </c>
      <c r="E9" s="5" t="s">
        <v>53</v>
      </c>
    </row>
    <row r="10" spans="1:13" x14ac:dyDescent="0.25">
      <c r="B10" t="s">
        <v>51</v>
      </c>
      <c r="C10" s="4" t="e">
        <f>+Differences!J81</f>
        <v>#DIV/0!</v>
      </c>
      <c r="D10" s="3" t="e">
        <f>+C10/ROUND('Inputs Fourth'!$D$21,1)*1000/365</f>
        <v>#DIV/0!</v>
      </c>
      <c r="E10" s="4" t="e">
        <f>MAX(+D10-$G$4,IF('Inputs Fourth'!D8="Suspension",'Results Fourth'!H4,IF('Inputs Fourth'!D8="Retirement",'Results Fourth'!I4,"N/A")))</f>
        <v>#DIV/0!</v>
      </c>
      <c r="F10" t="e">
        <f>IF(OR(E10=H4,E10+I4),"Use TSAC for non-capital GFC.  Further documentation not needed.","Provide documentation for costs")</f>
        <v>#DIV/0!</v>
      </c>
      <c r="M10" s="4"/>
    </row>
    <row r="11" spans="1:13" x14ac:dyDescent="0.25">
      <c r="B11" t="s">
        <v>50</v>
      </c>
      <c r="C11" s="4" t="e">
        <f>+Differences!J93</f>
        <v>#DIV/0!</v>
      </c>
      <c r="D11" s="3" t="e">
        <f>+C11/ROUND('Inputs Fourth'!$D$21,1)*1000/365</f>
        <v>#DIV/0!</v>
      </c>
      <c r="E11" s="4" t="e">
        <f>+D11</f>
        <v>#DIV/0!</v>
      </c>
    </row>
    <row r="12" spans="1:13" ht="15.75" thickBot="1" x14ac:dyDescent="0.3">
      <c r="E12" s="16" t="e">
        <f>SUM(E10:E11)</f>
        <v>#DIV/0!</v>
      </c>
    </row>
  </sheetData>
  <sheetProtection algorithmName="SHA-512" hashValue="KQ1P3wOGcp2jQUAU0LZ/P3ZCDSwmj6wkGDTB2Z0fOhyaJneWQ/UdfVUZB/moX7282jOSyuFHc0CpSAJuyS7FUA==" saltValue="Oszvf1/Ft4RRx57Fb1MWug==" spinCount="100000" sheet="1" objects="1" scenarios="1"/>
  <protectedRanges>
    <protectedRange sqref="G4" name="Range1"/>
  </protectedRanges>
  <mergeCells count="4">
    <mergeCell ref="C2:D2"/>
    <mergeCell ref="E2:F2"/>
    <mergeCell ref="H2:I2"/>
    <mergeCell ref="G2: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96"/>
  <sheetViews>
    <sheetView topLeftCell="C1" zoomScale="80" zoomScaleNormal="80" workbookViewId="0">
      <pane xSplit="5" ySplit="4" topLeftCell="H5" activePane="bottomRight" state="frozen"/>
      <selection activeCell="F38" sqref="F37:F38"/>
      <selection pane="topRight" activeCell="F38" sqref="F37:F38"/>
      <selection pane="bottomLeft" activeCell="F38" sqref="F37:F38"/>
      <selection pane="bottomRight" activeCell="C1" sqref="C1"/>
    </sheetView>
    <sheetView workbookViewId="1"/>
  </sheetViews>
  <sheetFormatPr defaultRowHeight="15" x14ac:dyDescent="0.25"/>
  <cols>
    <col min="3" max="3" width="12.5703125" customWidth="1"/>
    <col min="4" max="4" width="62.28515625" bestFit="1" customWidth="1"/>
    <col min="5" max="7" width="13.85546875" bestFit="1" customWidth="1"/>
    <col min="8" max="8" width="11.28515625" style="6" bestFit="1" customWidth="1"/>
    <col min="9" max="9" width="13.85546875" bestFit="1" customWidth="1"/>
    <col min="10" max="43" width="11.28515625" bestFit="1" customWidth="1"/>
  </cols>
  <sheetData>
    <row r="1" spans="1:45" x14ac:dyDescent="0.25">
      <c r="H1" s="6">
        <v>1</v>
      </c>
      <c r="I1">
        <v>2</v>
      </c>
      <c r="J1">
        <f>+I1+1</f>
        <v>3</v>
      </c>
      <c r="K1">
        <f t="shared" ref="K1:AQ1" si="0">+J1+1</f>
        <v>4</v>
      </c>
      <c r="L1">
        <f t="shared" si="0"/>
        <v>5</v>
      </c>
      <c r="M1">
        <f t="shared" si="0"/>
        <v>6</v>
      </c>
      <c r="N1">
        <f t="shared" si="0"/>
        <v>7</v>
      </c>
      <c r="O1">
        <f t="shared" si="0"/>
        <v>8</v>
      </c>
      <c r="P1">
        <f t="shared" si="0"/>
        <v>9</v>
      </c>
      <c r="Q1">
        <f t="shared" si="0"/>
        <v>10</v>
      </c>
      <c r="R1">
        <f t="shared" si="0"/>
        <v>11</v>
      </c>
      <c r="S1">
        <f t="shared" si="0"/>
        <v>12</v>
      </c>
      <c r="T1">
        <f t="shared" si="0"/>
        <v>13</v>
      </c>
      <c r="U1">
        <f t="shared" si="0"/>
        <v>14</v>
      </c>
      <c r="V1">
        <f t="shared" si="0"/>
        <v>15</v>
      </c>
      <c r="W1">
        <f t="shared" si="0"/>
        <v>16</v>
      </c>
      <c r="X1">
        <f t="shared" si="0"/>
        <v>17</v>
      </c>
      <c r="Y1">
        <f t="shared" si="0"/>
        <v>18</v>
      </c>
      <c r="Z1">
        <f t="shared" si="0"/>
        <v>19</v>
      </c>
      <c r="AA1">
        <f t="shared" si="0"/>
        <v>20</v>
      </c>
      <c r="AB1">
        <f t="shared" si="0"/>
        <v>21</v>
      </c>
      <c r="AC1">
        <f t="shared" si="0"/>
        <v>22</v>
      </c>
      <c r="AD1">
        <f t="shared" si="0"/>
        <v>23</v>
      </c>
      <c r="AE1">
        <f t="shared" si="0"/>
        <v>24</v>
      </c>
      <c r="AF1">
        <f t="shared" si="0"/>
        <v>25</v>
      </c>
      <c r="AG1">
        <f t="shared" si="0"/>
        <v>26</v>
      </c>
      <c r="AH1">
        <f t="shared" si="0"/>
        <v>27</v>
      </c>
      <c r="AI1">
        <f t="shared" si="0"/>
        <v>28</v>
      </c>
      <c r="AJ1">
        <f t="shared" si="0"/>
        <v>29</v>
      </c>
      <c r="AK1">
        <f t="shared" si="0"/>
        <v>30</v>
      </c>
      <c r="AL1">
        <f t="shared" si="0"/>
        <v>31</v>
      </c>
      <c r="AM1">
        <f t="shared" si="0"/>
        <v>32</v>
      </c>
      <c r="AN1">
        <f t="shared" si="0"/>
        <v>33</v>
      </c>
      <c r="AO1">
        <f t="shared" si="0"/>
        <v>34</v>
      </c>
      <c r="AP1">
        <f t="shared" si="0"/>
        <v>35</v>
      </c>
      <c r="AQ1">
        <f t="shared" si="0"/>
        <v>36</v>
      </c>
    </row>
    <row r="3" spans="1:45" x14ac:dyDescent="0.25">
      <c r="C3" t="s">
        <v>36</v>
      </c>
      <c r="D3" s="2" t="s">
        <v>39</v>
      </c>
      <c r="E3" s="2" t="s">
        <v>1503</v>
      </c>
      <c r="F3" s="2" t="s">
        <v>1504</v>
      </c>
      <c r="G3" t="s">
        <v>1505</v>
      </c>
      <c r="H3" s="7">
        <v>43101</v>
      </c>
      <c r="I3" s="1">
        <v>43132</v>
      </c>
      <c r="J3" s="7">
        <v>43160</v>
      </c>
      <c r="K3" s="1">
        <v>43191</v>
      </c>
      <c r="L3" s="7">
        <v>43221</v>
      </c>
      <c r="M3" s="1">
        <v>43252</v>
      </c>
      <c r="N3" s="7">
        <v>43282</v>
      </c>
      <c r="O3" s="1">
        <v>43313</v>
      </c>
      <c r="P3" s="7">
        <v>43344</v>
      </c>
      <c r="Q3" s="1">
        <v>43374</v>
      </c>
      <c r="R3" s="7">
        <v>43405</v>
      </c>
      <c r="S3" s="1">
        <v>43435</v>
      </c>
      <c r="T3" s="7">
        <v>43466</v>
      </c>
      <c r="U3" s="1">
        <v>43497</v>
      </c>
      <c r="V3" s="7">
        <v>43525</v>
      </c>
      <c r="W3" s="1">
        <v>43556</v>
      </c>
      <c r="X3" s="7">
        <v>43586</v>
      </c>
      <c r="Y3" s="1">
        <v>43617</v>
      </c>
      <c r="Z3" s="7">
        <v>43647</v>
      </c>
      <c r="AA3" s="1">
        <v>43678</v>
      </c>
      <c r="AB3" s="7">
        <v>43709</v>
      </c>
      <c r="AC3" s="1">
        <v>43739</v>
      </c>
      <c r="AD3" s="7">
        <v>43770</v>
      </c>
      <c r="AE3" s="1">
        <v>43800</v>
      </c>
      <c r="AF3" s="7">
        <v>43831</v>
      </c>
      <c r="AG3" s="1">
        <v>43862</v>
      </c>
      <c r="AH3" s="7">
        <v>43891</v>
      </c>
      <c r="AI3" s="1">
        <v>43922</v>
      </c>
      <c r="AJ3" s="7">
        <v>43952</v>
      </c>
      <c r="AK3" s="1">
        <v>43983</v>
      </c>
      <c r="AL3" s="7">
        <v>44013</v>
      </c>
      <c r="AM3" s="1">
        <v>44044</v>
      </c>
      <c r="AN3" s="7">
        <v>44075</v>
      </c>
      <c r="AO3" s="1">
        <v>44105</v>
      </c>
      <c r="AP3" s="7">
        <v>44136</v>
      </c>
      <c r="AQ3" s="1">
        <v>44166</v>
      </c>
    </row>
    <row r="4" spans="1:45" x14ac:dyDescent="0.25">
      <c r="H4" s="7"/>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x14ac:dyDescent="0.25">
      <c r="E5" s="3"/>
      <c r="F5" s="3"/>
      <c r="G5" s="3"/>
      <c r="H5" s="8"/>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5" x14ac:dyDescent="0.25">
      <c r="A6" t="str">
        <f t="shared" ref="A6:A69" si="1">CONCATENATE(B6,C6,D6)</f>
        <v>11. Operations and Mainenace Labor (OML)</v>
      </c>
      <c r="B6">
        <v>1</v>
      </c>
      <c r="C6" t="s">
        <v>0</v>
      </c>
      <c r="E6" s="3"/>
      <c r="F6" s="3"/>
      <c r="G6" s="3"/>
      <c r="H6" s="8"/>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row>
    <row r="7" spans="1:45" x14ac:dyDescent="0.25">
      <c r="A7" t="str">
        <f t="shared" si="1"/>
        <v>1a(a) On-site based labor</v>
      </c>
      <c r="B7" t="s">
        <v>1318</v>
      </c>
      <c r="D7" t="s">
        <v>1</v>
      </c>
      <c r="E7" s="3"/>
      <c r="F7" s="3"/>
      <c r="G7" s="3"/>
      <c r="H7" s="8"/>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row>
    <row r="8" spans="1:45" x14ac:dyDescent="0.25">
      <c r="A8" t="str">
        <f t="shared" si="1"/>
        <v>1a           Staff size</v>
      </c>
      <c r="B8" t="s">
        <v>1318</v>
      </c>
      <c r="D8" t="s">
        <v>37</v>
      </c>
      <c r="E8" s="3"/>
      <c r="F8" s="3"/>
      <c r="G8" s="3"/>
      <c r="H8" s="8"/>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row>
    <row r="9" spans="1:45" x14ac:dyDescent="0.25">
      <c r="A9" t="str">
        <f t="shared" si="1"/>
        <v>1a           Cost</v>
      </c>
      <c r="B9" t="s">
        <v>1318</v>
      </c>
      <c r="D9" t="s">
        <v>38</v>
      </c>
      <c r="E9" s="3">
        <f>SUM(H9:S9)</f>
        <v>0</v>
      </c>
      <c r="F9" s="3">
        <f>SUM(T9:AE9)</f>
        <v>0</v>
      </c>
      <c r="G9" s="3">
        <f>SUM(AF9:AQ9)</f>
        <v>0</v>
      </c>
      <c r="H9" s="8"/>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spans="1:45" x14ac:dyDescent="0.25">
      <c r="A10" t="str">
        <f t="shared" si="1"/>
        <v>1a</v>
      </c>
      <c r="B10" t="s">
        <v>1318</v>
      </c>
      <c r="E10" s="3"/>
      <c r="F10" s="3"/>
      <c r="G10" s="3"/>
      <c r="H10" s="8"/>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1:45" x14ac:dyDescent="0.25">
      <c r="A11" t="str">
        <f t="shared" si="1"/>
        <v>1b(b) Off-site based labor  engaged on-site</v>
      </c>
      <c r="B11" t="s">
        <v>1319</v>
      </c>
      <c r="D11" t="s">
        <v>2</v>
      </c>
      <c r="E11" s="3"/>
      <c r="F11" s="3"/>
      <c r="G11" s="3"/>
      <c r="H11" s="8"/>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45" x14ac:dyDescent="0.25">
      <c r="A12" t="str">
        <f t="shared" si="1"/>
        <v>1b           Staff size</v>
      </c>
      <c r="B12" t="s">
        <v>1319</v>
      </c>
      <c r="D12" t="s">
        <v>37</v>
      </c>
      <c r="E12" s="3"/>
      <c r="F12" s="3"/>
      <c r="G12" s="3"/>
      <c r="H12" s="8"/>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row>
    <row r="13" spans="1:45" x14ac:dyDescent="0.25">
      <c r="A13" t="str">
        <f t="shared" si="1"/>
        <v>1b           Cost</v>
      </c>
      <c r="B13" t="s">
        <v>1319</v>
      </c>
      <c r="D13" t="s">
        <v>38</v>
      </c>
      <c r="E13" s="3">
        <f>SUM(H13:S13)</f>
        <v>0</v>
      </c>
      <c r="F13" s="3">
        <f>SUM(T13:AE13)</f>
        <v>0</v>
      </c>
      <c r="G13" s="3">
        <f>SUM(AF13:AQ13)</f>
        <v>0</v>
      </c>
      <c r="H13" s="8"/>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row>
    <row r="14" spans="1:45" x14ac:dyDescent="0.25">
      <c r="A14" t="str">
        <f t="shared" si="1"/>
        <v>1b</v>
      </c>
      <c r="B14" t="s">
        <v>1319</v>
      </c>
      <c r="E14" s="3"/>
      <c r="F14" s="3"/>
      <c r="G14" s="3"/>
      <c r="H14" s="8"/>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row>
    <row r="15" spans="1:45" x14ac:dyDescent="0.25">
      <c r="A15" t="str">
        <f t="shared" si="1"/>
        <v>1c(c) Off-site based labor engaged off-site</v>
      </c>
      <c r="B15" t="s">
        <v>1320</v>
      </c>
      <c r="D15" t="s">
        <v>3</v>
      </c>
      <c r="E15" s="3"/>
      <c r="F15" s="3"/>
      <c r="G15" s="3"/>
      <c r="H15" s="8"/>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row>
    <row r="16" spans="1:45" x14ac:dyDescent="0.25">
      <c r="A16" t="str">
        <f t="shared" si="1"/>
        <v>1c           Staff size</v>
      </c>
      <c r="B16" t="s">
        <v>1320</v>
      </c>
      <c r="D16" t="s">
        <v>37</v>
      </c>
      <c r="E16" s="3"/>
      <c r="F16" s="3"/>
      <c r="G16" s="3"/>
      <c r="H16" s="8"/>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row>
    <row r="17" spans="1:43" x14ac:dyDescent="0.25">
      <c r="A17" t="str">
        <f t="shared" si="1"/>
        <v>1c           Cost</v>
      </c>
      <c r="B17" t="s">
        <v>1320</v>
      </c>
      <c r="D17" t="s">
        <v>38</v>
      </c>
      <c r="E17" s="3">
        <f>SUM(H17:S17)</f>
        <v>0</v>
      </c>
      <c r="F17" s="3">
        <f>SUM(T17:AE17)</f>
        <v>0</v>
      </c>
      <c r="G17" s="3">
        <f>SUM(AF17:AQ17)</f>
        <v>0</v>
      </c>
      <c r="H17" s="8"/>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row>
    <row r="18" spans="1:43" x14ac:dyDescent="0.25">
      <c r="A18" t="str">
        <f t="shared" si="1"/>
        <v>1c</v>
      </c>
      <c r="B18" t="s">
        <v>1320</v>
      </c>
      <c r="E18" s="3"/>
      <c r="F18" s="3"/>
      <c r="G18" s="3"/>
      <c r="H18" s="8"/>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row>
    <row r="19" spans="1:43" x14ac:dyDescent="0.25">
      <c r="A19" t="str">
        <f t="shared" si="1"/>
        <v>22. Administrative Expense (AE)</v>
      </c>
      <c r="B19">
        <v>2</v>
      </c>
      <c r="C19" t="s">
        <v>4</v>
      </c>
      <c r="E19" s="3"/>
      <c r="F19" s="3"/>
      <c r="G19" s="3"/>
      <c r="H19" s="8"/>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row>
    <row r="20" spans="1:43" x14ac:dyDescent="0.25">
      <c r="A20" t="str">
        <f t="shared" si="1"/>
        <v>2a(a) Employee expenses</v>
      </c>
      <c r="B20" t="s">
        <v>1321</v>
      </c>
      <c r="D20" t="s">
        <v>5</v>
      </c>
      <c r="E20" s="3">
        <f>SUM(H20:S20)</f>
        <v>0</v>
      </c>
      <c r="F20" s="3">
        <f>SUM(T20:AE20)</f>
        <v>0</v>
      </c>
      <c r="G20" s="3">
        <f>SUM(AF20:AQ20)</f>
        <v>0</v>
      </c>
      <c r="H20" s="8"/>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row>
    <row r="21" spans="1:43" x14ac:dyDescent="0.25">
      <c r="A21" t="str">
        <f t="shared" si="1"/>
        <v>2a</v>
      </c>
      <c r="B21" t="s">
        <v>1321</v>
      </c>
      <c r="E21" s="3"/>
      <c r="F21" s="3"/>
      <c r="G21" s="3"/>
      <c r="H21" s="8"/>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row>
    <row r="22" spans="1:43" x14ac:dyDescent="0.25">
      <c r="A22" t="str">
        <f t="shared" si="1"/>
        <v>2b(b) Environmental fees</v>
      </c>
      <c r="B22" t="s">
        <v>1322</v>
      </c>
      <c r="D22" t="s">
        <v>6</v>
      </c>
      <c r="E22" s="3">
        <f>SUM(H22:S22)</f>
        <v>0</v>
      </c>
      <c r="F22" s="3">
        <f>SUM(T22:AE22)</f>
        <v>0</v>
      </c>
      <c r="G22" s="3">
        <f>SUM(AF22:AQ22)</f>
        <v>0</v>
      </c>
      <c r="H22" s="8"/>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row>
    <row r="23" spans="1:43" x14ac:dyDescent="0.25">
      <c r="A23" t="str">
        <f t="shared" si="1"/>
        <v>2b</v>
      </c>
      <c r="B23" t="s">
        <v>1322</v>
      </c>
      <c r="E23" s="3"/>
      <c r="F23" s="3"/>
      <c r="G23" s="3"/>
      <c r="H23" s="8"/>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row>
    <row r="24" spans="1:43" x14ac:dyDescent="0.25">
      <c r="A24" t="str">
        <f t="shared" si="1"/>
        <v>2c(c) Safety and operator training</v>
      </c>
      <c r="B24" t="s">
        <v>1323</v>
      </c>
      <c r="D24" t="s">
        <v>7</v>
      </c>
      <c r="E24" s="3">
        <f>SUM(H24:S24)</f>
        <v>0</v>
      </c>
      <c r="F24" s="3">
        <f>SUM(T24:AE24)</f>
        <v>0</v>
      </c>
      <c r="G24" s="3">
        <f>SUM(AF24:AQ24)</f>
        <v>0</v>
      </c>
      <c r="H24" s="8"/>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row>
    <row r="25" spans="1:43" x14ac:dyDescent="0.25">
      <c r="A25" t="str">
        <f t="shared" si="1"/>
        <v>2c</v>
      </c>
      <c r="B25" t="s">
        <v>1323</v>
      </c>
      <c r="E25" s="3"/>
      <c r="F25" s="3"/>
      <c r="G25" s="3"/>
      <c r="H25" s="8"/>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row>
    <row r="26" spans="1:43" x14ac:dyDescent="0.25">
      <c r="A26" t="str">
        <f t="shared" si="1"/>
        <v>2d(d) Office supplies</v>
      </c>
      <c r="B26" t="s">
        <v>1324</v>
      </c>
      <c r="D26" t="s">
        <v>8</v>
      </c>
      <c r="E26" s="3">
        <f>SUM(H26:S26)</f>
        <v>0</v>
      </c>
      <c r="F26" s="3">
        <f>SUM(T26:AE26)</f>
        <v>0</v>
      </c>
      <c r="G26" s="3">
        <f>SUM(AF26:AQ26)</f>
        <v>0</v>
      </c>
      <c r="H26" s="8"/>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row>
    <row r="27" spans="1:43" x14ac:dyDescent="0.25">
      <c r="A27" t="str">
        <f t="shared" si="1"/>
        <v>2d</v>
      </c>
      <c r="B27" t="s">
        <v>1324</v>
      </c>
      <c r="E27" s="3"/>
      <c r="F27" s="3"/>
      <c r="G27" s="3"/>
      <c r="H27" s="8"/>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row>
    <row r="28" spans="1:43" x14ac:dyDescent="0.25">
      <c r="A28" t="str">
        <f t="shared" si="1"/>
        <v>2e(e) Communications</v>
      </c>
      <c r="B28" t="s">
        <v>1325</v>
      </c>
      <c r="D28" t="s">
        <v>9</v>
      </c>
      <c r="E28" s="3">
        <f>SUM(H28:S28)</f>
        <v>0</v>
      </c>
      <c r="F28" s="3">
        <f>SUM(T28:AE28)</f>
        <v>0</v>
      </c>
      <c r="G28" s="3">
        <f>SUM(AF28:AQ28)</f>
        <v>0</v>
      </c>
      <c r="H28" s="8"/>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row>
    <row r="29" spans="1:43" x14ac:dyDescent="0.25">
      <c r="A29" t="str">
        <f t="shared" si="1"/>
        <v>2e</v>
      </c>
      <c r="B29" t="s">
        <v>1325</v>
      </c>
      <c r="E29" s="3"/>
      <c r="F29" s="3"/>
      <c r="G29" s="3"/>
      <c r="H29" s="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row>
    <row r="30" spans="1:43" x14ac:dyDescent="0.25">
      <c r="A30" t="str">
        <f t="shared" si="1"/>
        <v>2f(f) Periodic plant tests, inspection and analysis</v>
      </c>
      <c r="B30" t="s">
        <v>1326</v>
      </c>
      <c r="D30" t="s">
        <v>10</v>
      </c>
      <c r="E30" s="3">
        <f>SUM(H30:S30)</f>
        <v>0</v>
      </c>
      <c r="F30" s="3">
        <f>SUM(T30:AE30)</f>
        <v>0</v>
      </c>
      <c r="G30" s="3">
        <f>SUM(AF30:AQ30)</f>
        <v>0</v>
      </c>
      <c r="H30" s="8"/>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row>
    <row r="31" spans="1:43" x14ac:dyDescent="0.25">
      <c r="A31" t="str">
        <f t="shared" si="1"/>
        <v>2f</v>
      </c>
      <c r="B31" t="s">
        <v>1326</v>
      </c>
      <c r="E31" s="3"/>
      <c r="F31" s="3"/>
      <c r="G31" s="3"/>
      <c r="H31" s="8"/>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row>
    <row r="32" spans="1:43" x14ac:dyDescent="0.25">
      <c r="A32" t="str">
        <f t="shared" si="1"/>
        <v>2Other</v>
      </c>
      <c r="B32">
        <v>2</v>
      </c>
      <c r="D32" t="s">
        <v>35</v>
      </c>
      <c r="E32" s="3">
        <f>SUM(H32:S32)</f>
        <v>0</v>
      </c>
      <c r="F32" s="3">
        <f>SUM(T32:AE32)</f>
        <v>0</v>
      </c>
      <c r="G32" s="3">
        <f>SUM(AF32:AQ32)</f>
        <v>0</v>
      </c>
      <c r="H32" s="8"/>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x14ac:dyDescent="0.25">
      <c r="A33" t="str">
        <f t="shared" si="1"/>
        <v>2</v>
      </c>
      <c r="B33">
        <v>2</v>
      </c>
      <c r="E33" s="3"/>
      <c r="F33" s="3"/>
      <c r="G33" s="3"/>
      <c r="H33" s="8"/>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row>
    <row r="34" spans="1:43" x14ac:dyDescent="0.25">
      <c r="A34" t="str">
        <f t="shared" si="1"/>
        <v>2</v>
      </c>
      <c r="B34">
        <v>2</v>
      </c>
      <c r="E34" s="3"/>
      <c r="F34" s="3"/>
      <c r="G34" s="3"/>
      <c r="H34" s="8"/>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row>
    <row r="35" spans="1:43" x14ac:dyDescent="0.25">
      <c r="A35" t="str">
        <f t="shared" si="1"/>
        <v>33. Fuel Availability Expenses (FAE)</v>
      </c>
      <c r="B35">
        <v>3</v>
      </c>
      <c r="C35" t="s">
        <v>15</v>
      </c>
      <c r="E35" s="3"/>
      <c r="F35" s="3"/>
      <c r="G35" s="3"/>
      <c r="H35" s="8"/>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row>
    <row r="36" spans="1:43" x14ac:dyDescent="0.25">
      <c r="A36" t="str">
        <f t="shared" si="1"/>
        <v>3a(a) Fuel transportation</v>
      </c>
      <c r="B36" t="s">
        <v>1327</v>
      </c>
      <c r="D36" t="s">
        <v>11</v>
      </c>
      <c r="E36" s="3">
        <f>SUM(H36:S36)</f>
        <v>0</v>
      </c>
      <c r="F36" s="3">
        <f>SUM(T36:AE36)</f>
        <v>0</v>
      </c>
      <c r="G36" s="3">
        <f>SUM(AF36:AQ36)</f>
        <v>0</v>
      </c>
      <c r="H36" s="8"/>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row>
    <row r="37" spans="1:43" x14ac:dyDescent="0.25">
      <c r="A37" t="str">
        <f t="shared" si="1"/>
        <v>3a</v>
      </c>
      <c r="B37" t="s">
        <v>1327</v>
      </c>
      <c r="E37" s="3"/>
      <c r="F37" s="3"/>
      <c r="G37" s="3"/>
      <c r="H37" s="8"/>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row>
    <row r="38" spans="1:43" x14ac:dyDescent="0.25">
      <c r="A38" t="str">
        <f t="shared" si="1"/>
        <v>3b(b) Storage costs</v>
      </c>
      <c r="B38" t="s">
        <v>1328</v>
      </c>
      <c r="D38" t="s">
        <v>12</v>
      </c>
      <c r="E38" s="3">
        <f>SUM(H38:S38)</f>
        <v>0</v>
      </c>
      <c r="F38" s="3">
        <f>SUM(T38:AE38)</f>
        <v>0</v>
      </c>
      <c r="G38" s="3">
        <f>SUM(AF38:AQ38)</f>
        <v>0</v>
      </c>
      <c r="H38" s="8"/>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row>
    <row r="39" spans="1:43" x14ac:dyDescent="0.25">
      <c r="A39" t="str">
        <f t="shared" si="1"/>
        <v>3b</v>
      </c>
      <c r="B39" t="s">
        <v>1328</v>
      </c>
      <c r="E39" s="3"/>
      <c r="F39" s="3"/>
      <c r="G39" s="3"/>
      <c r="H39" s="8"/>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row>
    <row r="40" spans="1:43" x14ac:dyDescent="0.25">
      <c r="A40" t="str">
        <f t="shared" si="1"/>
        <v>3c(c) Gas balancing agreement costs</v>
      </c>
      <c r="B40" t="s">
        <v>1329</v>
      </c>
      <c r="D40" t="s">
        <v>13</v>
      </c>
      <c r="E40" s="3">
        <f>SUM(H40:S40)</f>
        <v>0</v>
      </c>
      <c r="F40" s="3">
        <f>SUM(T40:AE40)</f>
        <v>0</v>
      </c>
      <c r="G40" s="3">
        <f>SUM(AF40:AQ40)</f>
        <v>0</v>
      </c>
      <c r="H40" s="8"/>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row>
    <row r="41" spans="1:43" x14ac:dyDescent="0.25">
      <c r="A41" t="str">
        <f t="shared" si="1"/>
        <v>3c</v>
      </c>
      <c r="B41" t="s">
        <v>1329</v>
      </c>
      <c r="E41" s="3"/>
      <c r="F41" s="3"/>
      <c r="G41" s="3"/>
      <c r="H41" s="8"/>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row>
    <row r="42" spans="1:43" x14ac:dyDescent="0.25">
      <c r="A42" t="str">
        <f t="shared" si="1"/>
        <v>3d(d) Gas park and loan services costs</v>
      </c>
      <c r="B42" t="s">
        <v>1330</v>
      </c>
      <c r="D42" t="s">
        <v>14</v>
      </c>
      <c r="E42" s="3">
        <f>SUM(H42:S42)</f>
        <v>0</v>
      </c>
      <c r="F42" s="3">
        <f>SUM(T42:AE42)</f>
        <v>0</v>
      </c>
      <c r="G42" s="3">
        <f>SUM(AF42:AQ42)</f>
        <v>0</v>
      </c>
      <c r="H42" s="8"/>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row>
    <row r="43" spans="1:43" x14ac:dyDescent="0.25">
      <c r="A43" t="str">
        <f t="shared" si="1"/>
        <v>3d</v>
      </c>
      <c r="B43" t="s">
        <v>1330</v>
      </c>
      <c r="E43" s="3"/>
      <c r="F43" s="3"/>
      <c r="G43" s="3"/>
      <c r="H43" s="8"/>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row>
    <row r="44" spans="1:43" x14ac:dyDescent="0.25">
      <c r="A44" t="str">
        <f t="shared" si="1"/>
        <v>3Other</v>
      </c>
      <c r="B44">
        <v>3</v>
      </c>
      <c r="D44" t="s">
        <v>35</v>
      </c>
      <c r="E44" s="3">
        <f>SUM(H44:S44)</f>
        <v>0</v>
      </c>
      <c r="F44" s="3">
        <f>SUM(T44:AE44)</f>
        <v>0</v>
      </c>
      <c r="G44" s="3">
        <f>SUM(AF44:AQ44)</f>
        <v>0</v>
      </c>
      <c r="H44" s="8"/>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row>
    <row r="45" spans="1:43" x14ac:dyDescent="0.25">
      <c r="A45" t="str">
        <f t="shared" si="1"/>
        <v>3</v>
      </c>
      <c r="B45">
        <v>3</v>
      </c>
      <c r="E45" s="3"/>
      <c r="F45" s="3"/>
      <c r="G45" s="3"/>
      <c r="H45" s="8"/>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row>
    <row r="46" spans="1:43" x14ac:dyDescent="0.25">
      <c r="A46" t="str">
        <f t="shared" si="1"/>
        <v>44. Maintenace Expenses (ME)</v>
      </c>
      <c r="B46">
        <v>4</v>
      </c>
      <c r="C46" t="s">
        <v>16</v>
      </c>
      <c r="E46" s="3"/>
      <c r="F46" s="3"/>
      <c r="G46" s="3"/>
      <c r="H46" s="8"/>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row>
    <row r="47" spans="1:43" x14ac:dyDescent="0.25">
      <c r="A47" t="str">
        <f t="shared" si="1"/>
        <v>4a(a) Chemicals and materials</v>
      </c>
      <c r="B47" t="s">
        <v>1331</v>
      </c>
      <c r="D47" t="s">
        <v>18</v>
      </c>
      <c r="E47" s="3">
        <f>SUM(H47:S47)</f>
        <v>0</v>
      </c>
      <c r="F47" s="3">
        <f>SUM(T47:AE47)</f>
        <v>0</v>
      </c>
      <c r="G47" s="3">
        <f>SUM(AF47:AQ47)</f>
        <v>0</v>
      </c>
      <c r="H47" s="8"/>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row>
    <row r="48" spans="1:43" x14ac:dyDescent="0.25">
      <c r="A48" t="str">
        <f t="shared" si="1"/>
        <v>4a</v>
      </c>
      <c r="B48" t="s">
        <v>1331</v>
      </c>
      <c r="E48" s="3"/>
      <c r="F48" s="3"/>
      <c r="G48" s="3"/>
      <c r="H48" s="8"/>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row>
    <row r="49" spans="1:43" x14ac:dyDescent="0.25">
      <c r="A49" t="str">
        <f t="shared" si="1"/>
        <v>4b(b) Rented maintenance equipment</v>
      </c>
      <c r="B49" t="s">
        <v>1332</v>
      </c>
      <c r="D49" t="s">
        <v>1315</v>
      </c>
      <c r="E49" s="3">
        <f>SUM(H49:S49)</f>
        <v>0</v>
      </c>
      <c r="F49" s="3">
        <f>SUM(T49:AE49)</f>
        <v>0</v>
      </c>
      <c r="G49" s="3">
        <f>SUM(AF49:AQ49)</f>
        <v>0</v>
      </c>
      <c r="H49" s="8"/>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row>
    <row r="50" spans="1:43" x14ac:dyDescent="0.25">
      <c r="A50" t="str">
        <f t="shared" si="1"/>
        <v>4b</v>
      </c>
      <c r="B50" t="s">
        <v>1332</v>
      </c>
      <c r="E50" s="3"/>
      <c r="F50" s="3"/>
      <c r="G50" s="3"/>
      <c r="H50" s="8"/>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row>
    <row r="51" spans="1:43" x14ac:dyDescent="0.25">
      <c r="A51" t="str">
        <f t="shared" si="1"/>
        <v>4Other</v>
      </c>
      <c r="B51">
        <v>4</v>
      </c>
      <c r="D51" t="s">
        <v>35</v>
      </c>
      <c r="E51" s="3">
        <f>SUM(H51:S51)</f>
        <v>0</v>
      </c>
      <c r="F51" s="3">
        <f>SUM(T51:AE51)</f>
        <v>0</v>
      </c>
      <c r="G51" s="3">
        <f>SUM(AF51:AQ51)</f>
        <v>0</v>
      </c>
      <c r="H51" s="8"/>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row>
    <row r="52" spans="1:43" x14ac:dyDescent="0.25">
      <c r="A52" t="str">
        <f t="shared" si="1"/>
        <v>4</v>
      </c>
      <c r="B52">
        <v>4</v>
      </c>
      <c r="E52" s="3"/>
      <c r="F52" s="3"/>
      <c r="G52" s="3"/>
      <c r="H52" s="8"/>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row>
    <row r="53" spans="1:43" x14ac:dyDescent="0.25">
      <c r="A53" t="str">
        <f t="shared" si="1"/>
        <v>55. Operating Expenses (OE)</v>
      </c>
      <c r="B53">
        <v>5</v>
      </c>
      <c r="C53" t="s">
        <v>17</v>
      </c>
      <c r="E53" s="3"/>
      <c r="F53" s="3"/>
      <c r="G53" s="3"/>
      <c r="H53" s="8"/>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row>
    <row r="54" spans="1:43" x14ac:dyDescent="0.25">
      <c r="A54" t="str">
        <f t="shared" si="1"/>
        <v>5a(a) Water treatment chemicals and lubricants</v>
      </c>
      <c r="B54" t="s">
        <v>1333</v>
      </c>
      <c r="D54" t="s">
        <v>19</v>
      </c>
      <c r="E54" s="3">
        <f>SUM(H54:S54)</f>
        <v>0</v>
      </c>
      <c r="F54" s="3">
        <f>SUM(T54:AE54)</f>
        <v>0</v>
      </c>
      <c r="G54" s="3">
        <f>SUM(AF54:AQ54)</f>
        <v>0</v>
      </c>
      <c r="H54" s="8"/>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row>
    <row r="55" spans="1:43" x14ac:dyDescent="0.25">
      <c r="A55" t="str">
        <f t="shared" si="1"/>
        <v>5a</v>
      </c>
      <c r="B55" t="s">
        <v>1333</v>
      </c>
      <c r="E55" s="3"/>
      <c r="F55" s="3"/>
      <c r="G55" s="3"/>
      <c r="H55" s="8"/>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row>
    <row r="56" spans="1:43" x14ac:dyDescent="0.25">
      <c r="A56" t="str">
        <f t="shared" si="1"/>
        <v>5b(b) Water, gas and electric service (not for power generation)</v>
      </c>
      <c r="B56" t="s">
        <v>1334</v>
      </c>
      <c r="D56" t="s">
        <v>1316</v>
      </c>
      <c r="E56" s="3">
        <f>SUM(H56:S56)</f>
        <v>0</v>
      </c>
      <c r="F56" s="3">
        <f>SUM(T56:AE56)</f>
        <v>0</v>
      </c>
      <c r="G56" s="3">
        <f>SUM(AF56:AQ56)</f>
        <v>0</v>
      </c>
      <c r="H56" s="8"/>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row>
    <row r="57" spans="1:43" x14ac:dyDescent="0.25">
      <c r="A57" t="str">
        <f t="shared" si="1"/>
        <v>5b</v>
      </c>
      <c r="B57" t="s">
        <v>1334</v>
      </c>
      <c r="E57" s="3"/>
      <c r="F57" s="3"/>
      <c r="G57" s="3"/>
      <c r="H57" s="8"/>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row>
    <row r="58" spans="1:43" x14ac:dyDescent="0.25">
      <c r="A58" t="str">
        <f t="shared" si="1"/>
        <v>5c(c) Waste water treatment</v>
      </c>
      <c r="B58" t="s">
        <v>1335</v>
      </c>
      <c r="D58" t="s">
        <v>20</v>
      </c>
      <c r="E58" s="3">
        <f>SUM(H58:S58)</f>
        <v>0</v>
      </c>
      <c r="F58" s="3">
        <f>SUM(T58:AE58)</f>
        <v>0</v>
      </c>
      <c r="G58" s="3">
        <f>SUM(AF58:AQ58)</f>
        <v>0</v>
      </c>
      <c r="H58" s="8"/>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row>
    <row r="59" spans="1:43" x14ac:dyDescent="0.25">
      <c r="A59" t="str">
        <f t="shared" si="1"/>
        <v>5c</v>
      </c>
      <c r="B59" t="s">
        <v>1335</v>
      </c>
      <c r="E59" s="3"/>
      <c r="F59" s="3"/>
      <c r="G59" s="3"/>
      <c r="H59" s="8"/>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row>
    <row r="60" spans="1:43" x14ac:dyDescent="0.25">
      <c r="A60" t="str">
        <f t="shared" si="1"/>
        <v>5Other</v>
      </c>
      <c r="B60">
        <v>5</v>
      </c>
      <c r="D60" t="s">
        <v>35</v>
      </c>
      <c r="E60" s="3">
        <f>SUM(H60:S60)</f>
        <v>0</v>
      </c>
      <c r="F60" s="3">
        <f>SUM(T60:AE60)</f>
        <v>0</v>
      </c>
      <c r="G60" s="3">
        <f>SUM(AF60:AQ60)</f>
        <v>0</v>
      </c>
      <c r="H60" s="8"/>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row>
    <row r="61" spans="1:43" x14ac:dyDescent="0.25">
      <c r="A61" t="str">
        <f t="shared" si="1"/>
        <v>5</v>
      </c>
      <c r="B61">
        <v>5</v>
      </c>
      <c r="E61" s="3"/>
      <c r="F61" s="3"/>
      <c r="G61" s="3"/>
      <c r="H61" s="8"/>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row>
    <row r="62" spans="1:43" x14ac:dyDescent="0.25">
      <c r="A62" t="str">
        <f t="shared" si="1"/>
        <v>66. Taxes, Fees and Insurance (TFI)</v>
      </c>
      <c r="B62">
        <v>6</v>
      </c>
      <c r="C62" t="s">
        <v>25</v>
      </c>
      <c r="E62" s="3"/>
      <c r="F62" s="3"/>
      <c r="G62" s="3"/>
      <c r="H62" s="8"/>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row>
    <row r="63" spans="1:43" x14ac:dyDescent="0.25">
      <c r="A63" t="str">
        <f t="shared" si="1"/>
        <v>6a(a) Insurance</v>
      </c>
      <c r="B63" t="s">
        <v>1336</v>
      </c>
      <c r="D63" t="s">
        <v>21</v>
      </c>
      <c r="E63" s="3">
        <f>SUM(H63:S63)</f>
        <v>0</v>
      </c>
      <c r="F63" s="3">
        <f>SUM(T63:AE63)</f>
        <v>0</v>
      </c>
      <c r="G63" s="3">
        <f>SUM(AF63:AQ63)</f>
        <v>0</v>
      </c>
      <c r="H63" s="8"/>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row>
    <row r="64" spans="1:43" x14ac:dyDescent="0.25">
      <c r="A64" t="str">
        <f t="shared" si="1"/>
        <v>6a</v>
      </c>
      <c r="B64" t="s">
        <v>1336</v>
      </c>
      <c r="E64" s="3"/>
      <c r="F64" s="3"/>
      <c r="G64" s="3"/>
      <c r="H64" s="8"/>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row>
    <row r="65" spans="1:43" x14ac:dyDescent="0.25">
      <c r="A65" t="str">
        <f t="shared" si="1"/>
        <v>6b(b) Permits and licensing fees</v>
      </c>
      <c r="B65" t="s">
        <v>1337</v>
      </c>
      <c r="D65" t="s">
        <v>22</v>
      </c>
      <c r="E65" s="3">
        <f>SUM(H65:S65)</f>
        <v>0</v>
      </c>
      <c r="F65" s="3">
        <f>SUM(T65:AE65)</f>
        <v>0</v>
      </c>
      <c r="G65" s="3">
        <f>SUM(AF65:AQ65)</f>
        <v>0</v>
      </c>
      <c r="H65" s="8"/>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row>
    <row r="66" spans="1:43" x14ac:dyDescent="0.25">
      <c r="A66" t="str">
        <f t="shared" si="1"/>
        <v>6b</v>
      </c>
      <c r="B66" t="s">
        <v>1337</v>
      </c>
      <c r="E66" s="3"/>
      <c r="F66" s="3"/>
      <c r="G66" s="3"/>
      <c r="H66" s="8"/>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row>
    <row r="67" spans="1:43" x14ac:dyDescent="0.25">
      <c r="A67" t="str">
        <f t="shared" si="1"/>
        <v>6c(c) Site security and utilities for maintaining security</v>
      </c>
      <c r="B67" t="s">
        <v>1338</v>
      </c>
      <c r="D67" t="s">
        <v>23</v>
      </c>
      <c r="E67" s="3">
        <f>SUM(H67:S67)</f>
        <v>0</v>
      </c>
      <c r="F67" s="3">
        <f>SUM(T67:AE67)</f>
        <v>0</v>
      </c>
      <c r="G67" s="3">
        <f>SUM(AF67:AQ67)</f>
        <v>0</v>
      </c>
      <c r="H67" s="8"/>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row>
    <row r="68" spans="1:43" x14ac:dyDescent="0.25">
      <c r="A68" t="str">
        <f t="shared" si="1"/>
        <v>6c</v>
      </c>
      <c r="B68" t="s">
        <v>1338</v>
      </c>
      <c r="E68" s="3"/>
      <c r="F68" s="3"/>
      <c r="G68" s="3"/>
      <c r="H68" s="8"/>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row>
    <row r="69" spans="1:43" x14ac:dyDescent="0.25">
      <c r="A69" t="str">
        <f t="shared" si="1"/>
        <v>6d(d) Property taxes</v>
      </c>
      <c r="B69" t="s">
        <v>1339</v>
      </c>
      <c r="D69" t="s">
        <v>24</v>
      </c>
      <c r="E69" s="3">
        <f>SUM(H69:S69)</f>
        <v>0</v>
      </c>
      <c r="F69" s="3">
        <f>SUM(T69:AE69)</f>
        <v>0</v>
      </c>
      <c r="G69" s="3">
        <f>SUM(AF69:AQ69)</f>
        <v>0</v>
      </c>
      <c r="H69" s="8"/>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row>
    <row r="70" spans="1:43" x14ac:dyDescent="0.25">
      <c r="A70" t="str">
        <f t="shared" ref="A70:A93" si="2">CONCATENATE(B70,C70,D70)</f>
        <v>6d</v>
      </c>
      <c r="B70" t="s">
        <v>1339</v>
      </c>
      <c r="E70" s="3"/>
      <c r="F70" s="3"/>
      <c r="G70" s="3"/>
      <c r="H70" s="8"/>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row>
    <row r="71" spans="1:43" x14ac:dyDescent="0.25">
      <c r="A71" t="str">
        <f t="shared" si="2"/>
        <v>6Other</v>
      </c>
      <c r="B71">
        <v>6</v>
      </c>
      <c r="D71" t="s">
        <v>35</v>
      </c>
      <c r="E71" s="3">
        <f>SUM(H71:S71)</f>
        <v>0</v>
      </c>
      <c r="F71" s="3">
        <f>SUM(T71:AE71)</f>
        <v>0</v>
      </c>
      <c r="G71" s="3">
        <f>SUM(AF71:AQ71)</f>
        <v>0</v>
      </c>
      <c r="H71" s="8"/>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row>
    <row r="72" spans="1:43" x14ac:dyDescent="0.25">
      <c r="A72" t="str">
        <f t="shared" si="2"/>
        <v>6</v>
      </c>
      <c r="B72">
        <v>6</v>
      </c>
      <c r="E72" s="3"/>
      <c r="F72" s="3"/>
      <c r="G72" s="3"/>
      <c r="H72" s="8"/>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row>
    <row r="73" spans="1:43" x14ac:dyDescent="0.25">
      <c r="A73" t="str">
        <f t="shared" si="2"/>
        <v>77. Corporate Level Expenses (CLE)</v>
      </c>
      <c r="B73">
        <v>7</v>
      </c>
      <c r="C73" t="s">
        <v>26</v>
      </c>
      <c r="E73" s="3"/>
      <c r="F73" s="3"/>
      <c r="G73" s="3"/>
      <c r="H73" s="8"/>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row>
    <row r="74" spans="1:43" x14ac:dyDescent="0.25">
      <c r="A74" t="str">
        <f t="shared" si="2"/>
        <v>7a(a) Legal services</v>
      </c>
      <c r="B74" t="s">
        <v>1340</v>
      </c>
      <c r="D74" t="s">
        <v>27</v>
      </c>
      <c r="E74" s="3">
        <f>SUM(H74:S74)</f>
        <v>0</v>
      </c>
      <c r="F74" s="3">
        <f>SUM(T74:AE74)</f>
        <v>0</v>
      </c>
      <c r="G74" s="3">
        <f>SUM(AF74:AQ74)</f>
        <v>0</v>
      </c>
      <c r="H74" s="8"/>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row>
    <row r="75" spans="1:43" x14ac:dyDescent="0.25">
      <c r="A75" t="str">
        <f t="shared" si="2"/>
        <v>7a</v>
      </c>
      <c r="B75" t="s">
        <v>1340</v>
      </c>
      <c r="E75" s="3"/>
      <c r="F75" s="3"/>
      <c r="G75" s="3"/>
      <c r="H75" s="8"/>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row>
    <row r="76" spans="1:43" x14ac:dyDescent="0.25">
      <c r="A76" t="str">
        <f t="shared" si="2"/>
        <v>7b(b) Environmental reporting</v>
      </c>
      <c r="B76" t="s">
        <v>1341</v>
      </c>
      <c r="D76" t="s">
        <v>28</v>
      </c>
      <c r="E76" s="3">
        <f>SUM(H76:S76)</f>
        <v>0</v>
      </c>
      <c r="F76" s="3">
        <f>SUM(T76:AE76)</f>
        <v>0</v>
      </c>
      <c r="G76" s="3">
        <f>SUM(AF76:AQ76)</f>
        <v>0</v>
      </c>
      <c r="H76" s="8"/>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row>
    <row r="77" spans="1:43" x14ac:dyDescent="0.25">
      <c r="A77" t="str">
        <f t="shared" si="2"/>
        <v>7b</v>
      </c>
      <c r="B77" t="s">
        <v>1341</v>
      </c>
      <c r="E77" s="3"/>
      <c r="F77" s="3"/>
      <c r="G77" s="3"/>
      <c r="H77" s="8"/>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row>
    <row r="78" spans="1:43" x14ac:dyDescent="0.25">
      <c r="A78" t="str">
        <f t="shared" si="2"/>
        <v>7c(c) Procurement expenses</v>
      </c>
      <c r="B78" t="s">
        <v>1342</v>
      </c>
      <c r="D78" t="s">
        <v>29</v>
      </c>
      <c r="E78" s="3">
        <f>SUM(H78:S78)</f>
        <v>0</v>
      </c>
      <c r="F78" s="3">
        <f>SUM(T78:AE78)</f>
        <v>0</v>
      </c>
      <c r="G78" s="3">
        <f>SUM(AF78:AQ78)</f>
        <v>0</v>
      </c>
      <c r="H78" s="8"/>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row>
    <row r="79" spans="1:43" x14ac:dyDescent="0.25">
      <c r="A79" t="str">
        <f t="shared" si="2"/>
        <v>7c</v>
      </c>
      <c r="B79" t="s">
        <v>1342</v>
      </c>
      <c r="E79" s="3"/>
      <c r="F79" s="3"/>
      <c r="G79" s="3"/>
      <c r="H79" s="8"/>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row>
    <row r="80" spans="1:43" x14ac:dyDescent="0.25">
      <c r="A80" t="str">
        <f t="shared" si="2"/>
        <v>7</v>
      </c>
      <c r="B80">
        <v>7</v>
      </c>
      <c r="E80" s="3"/>
      <c r="F80" s="3"/>
      <c r="G80" s="3"/>
      <c r="H80" s="8"/>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row>
    <row r="81" spans="1:43" x14ac:dyDescent="0.25">
      <c r="A81" t="str">
        <f t="shared" si="2"/>
        <v>Non CC Total</v>
      </c>
      <c r="C81" t="s">
        <v>44</v>
      </c>
      <c r="E81" s="3">
        <f t="shared" ref="E81:G81" si="3">SUM(E6:E78)-E8-E12-E16</f>
        <v>0</v>
      </c>
      <c r="F81" s="3">
        <f t="shared" si="3"/>
        <v>0</v>
      </c>
      <c r="G81" s="3">
        <f t="shared" si="3"/>
        <v>0</v>
      </c>
      <c r="H81" s="8"/>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row>
    <row r="82" spans="1:43" x14ac:dyDescent="0.25">
      <c r="A82" t="str">
        <f t="shared" si="2"/>
        <v/>
      </c>
      <c r="E82" s="3"/>
      <c r="F82" s="3"/>
      <c r="G82" s="3"/>
      <c r="H82" s="8"/>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row>
    <row r="83" spans="1:43" x14ac:dyDescent="0.25">
      <c r="A83" t="str">
        <f t="shared" si="2"/>
        <v>88. Capital Costs (CC)</v>
      </c>
      <c r="B83">
        <v>8</v>
      </c>
      <c r="C83" t="s">
        <v>30</v>
      </c>
      <c r="E83" s="3"/>
      <c r="F83" s="3"/>
      <c r="G83" s="3"/>
      <c r="H83" s="8"/>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row>
    <row r="84" spans="1:43" x14ac:dyDescent="0.25">
      <c r="A84" t="str">
        <f t="shared" si="2"/>
        <v>8a(a) Engineering</v>
      </c>
      <c r="B84" t="s">
        <v>1343</v>
      </c>
      <c r="D84" t="s">
        <v>31</v>
      </c>
      <c r="E84" s="3">
        <f>SUM(H84:S84)</f>
        <v>0</v>
      </c>
      <c r="F84" s="3">
        <f>SUM(T84:AE84)</f>
        <v>0</v>
      </c>
      <c r="G84" s="3">
        <f>SUM(AF84:AQ84)</f>
        <v>0</v>
      </c>
      <c r="H84" s="8"/>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row>
    <row r="85" spans="1:43" x14ac:dyDescent="0.25">
      <c r="A85" t="str">
        <f t="shared" si="2"/>
        <v>8a</v>
      </c>
      <c r="B85" t="s">
        <v>1343</v>
      </c>
      <c r="E85" s="3"/>
      <c r="F85" s="3"/>
      <c r="G85" s="3"/>
      <c r="H85" s="8"/>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row>
    <row r="86" spans="1:43" x14ac:dyDescent="0.25">
      <c r="A86" t="str">
        <f t="shared" si="2"/>
        <v>8b(b) Procurement</v>
      </c>
      <c r="B86" t="s">
        <v>1344</v>
      </c>
      <c r="D86" t="s">
        <v>32</v>
      </c>
      <c r="E86" s="3">
        <f>SUM(H86:S86)</f>
        <v>0</v>
      </c>
      <c r="F86" s="3">
        <f>SUM(T86:AE86)</f>
        <v>0</v>
      </c>
      <c r="G86" s="3">
        <f>SUM(AF86:AQ86)</f>
        <v>0</v>
      </c>
      <c r="H86" s="8"/>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row>
    <row r="87" spans="1:43" x14ac:dyDescent="0.25">
      <c r="A87" t="str">
        <f t="shared" si="2"/>
        <v>8b</v>
      </c>
      <c r="B87" t="s">
        <v>1344</v>
      </c>
      <c r="E87" s="3"/>
      <c r="F87" s="3"/>
      <c r="G87" s="3"/>
      <c r="H87" s="8"/>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row>
    <row r="88" spans="1:43" x14ac:dyDescent="0.25">
      <c r="A88" t="str">
        <f t="shared" si="2"/>
        <v>8c(c) Construction</v>
      </c>
      <c r="B88" t="s">
        <v>1345</v>
      </c>
      <c r="D88" t="s">
        <v>33</v>
      </c>
      <c r="E88" s="3">
        <f>SUM(H88:S88)</f>
        <v>0</v>
      </c>
      <c r="F88" s="3">
        <f>SUM(T88:AE88)</f>
        <v>0</v>
      </c>
      <c r="G88" s="3">
        <f>SUM(AF88:AQ88)</f>
        <v>0</v>
      </c>
      <c r="H88" s="8"/>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row>
    <row r="89" spans="1:43" x14ac:dyDescent="0.25">
      <c r="A89" t="str">
        <f t="shared" si="2"/>
        <v>8c</v>
      </c>
      <c r="B89" t="s">
        <v>1345</v>
      </c>
      <c r="E89" s="3"/>
      <c r="F89" s="3"/>
      <c r="G89" s="3"/>
      <c r="H89" s="8"/>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row>
    <row r="90" spans="1:43" x14ac:dyDescent="0.25">
      <c r="A90" t="str">
        <f t="shared" si="2"/>
        <v>8d(d) Cancellation fees</v>
      </c>
      <c r="B90" t="s">
        <v>1346</v>
      </c>
      <c r="D90" t="s">
        <v>34</v>
      </c>
      <c r="E90" s="3">
        <f>SUM(H90:S90)</f>
        <v>0</v>
      </c>
      <c r="F90" s="3">
        <f>SUM(T90:AE90)</f>
        <v>0</v>
      </c>
      <c r="G90" s="3">
        <f>SUM(AF90:AQ90)</f>
        <v>0</v>
      </c>
      <c r="H90" s="8"/>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row>
    <row r="91" spans="1:43" x14ac:dyDescent="0.25">
      <c r="A91" t="str">
        <f t="shared" si="2"/>
        <v>8d</v>
      </c>
      <c r="B91" t="s">
        <v>1346</v>
      </c>
      <c r="E91" s="3"/>
      <c r="F91" s="3"/>
      <c r="G91" s="3"/>
      <c r="H91" s="8"/>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row>
    <row r="92" spans="1:43" x14ac:dyDescent="0.25">
      <c r="A92" t="str">
        <f t="shared" si="2"/>
        <v>8</v>
      </c>
      <c r="B92">
        <v>8</v>
      </c>
      <c r="E92" s="3"/>
      <c r="F92" s="3"/>
      <c r="G92" s="3"/>
      <c r="H92" s="8"/>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row>
    <row r="93" spans="1:43" x14ac:dyDescent="0.25">
      <c r="A93" t="str">
        <f t="shared" si="2"/>
        <v>CC Total</v>
      </c>
      <c r="C93" t="s">
        <v>43</v>
      </c>
      <c r="E93" s="3">
        <f t="shared" ref="E93:G93" si="4">SUM(E84:E90)</f>
        <v>0</v>
      </c>
      <c r="F93" s="3">
        <f t="shared" si="4"/>
        <v>0</v>
      </c>
      <c r="G93" s="3">
        <f t="shared" si="4"/>
        <v>0</v>
      </c>
      <c r="H93" s="8"/>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row>
    <row r="94" spans="1:43" x14ac:dyDescent="0.25">
      <c r="E94" s="3"/>
      <c r="F94" s="3"/>
      <c r="G94" s="3"/>
      <c r="H94" s="8"/>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row>
    <row r="95" spans="1:43" x14ac:dyDescent="0.25">
      <c r="E95" s="3"/>
      <c r="F95" s="3"/>
      <c r="G95" s="3"/>
      <c r="H95" s="8"/>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row>
    <row r="96" spans="1:43" x14ac:dyDescent="0.25">
      <c r="E96" s="3"/>
      <c r="F96" s="3"/>
      <c r="G96" s="3"/>
      <c r="H96" s="8"/>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Inputs First</vt:lpstr>
      <vt:lpstr>Inputs Second</vt:lpstr>
      <vt:lpstr>Inputs Third</vt:lpstr>
      <vt:lpstr>Inputs Fourth</vt:lpstr>
      <vt:lpstr>Results First</vt:lpstr>
      <vt:lpstr>Results Second</vt:lpstr>
      <vt:lpstr>Results Third</vt:lpstr>
      <vt:lpstr>Results Fourth</vt:lpstr>
      <vt:lpstr>Historic</vt:lpstr>
      <vt:lpstr>Case 1</vt:lpstr>
      <vt:lpstr>Case 2</vt:lpstr>
      <vt:lpstr>Differences</vt:lpstr>
      <vt:lpstr>TSAC</vt:lpstr>
      <vt:lpstr>CONE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2021-01-18T17:04:27Z</dcterms:modified>
</cp:coreProperties>
</file>